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Z:\CARPETA COMPARTIDA CONTROL INTERNO\2024\SEGUIMIENTOS E INFORMES DE LEY\SEGUIMIENTO A RIESGOS\3 SEGUNDO SEGUIMIENTO 2024\Consolidados Seguimiento riesgos de corrupción 2-2024\"/>
    </mc:Choice>
  </mc:AlternateContent>
  <xr:revisionPtr revIDLastSave="0" documentId="13_ncr:1_{47C86238-B65D-4ADF-9089-8EFC732D0A99}" xr6:coauthVersionLast="47" xr6:coauthVersionMax="47" xr10:uidLastSave="{00000000-0000-0000-0000-000000000000}"/>
  <bookViews>
    <workbookView xWindow="-120" yWindow="-120" windowWidth="29040" windowHeight="15840" tabRatio="783" xr2:uid="{38379919-64FC-4686-AAE6-94F33B0ED37E}"/>
  </bookViews>
  <sheets>
    <sheet name="1 G. D. Humano" sheetId="5" r:id="rId1"/>
    <sheet name="2 G. Ambiental" sheetId="6" r:id="rId2"/>
    <sheet name="3 G. Jurídica" sheetId="1" r:id="rId3"/>
    <sheet name="4 G. Financiera" sheetId="7" r:id="rId4"/>
    <sheet name="5 G. Contractual" sheetId="8" r:id="rId5"/>
    <sheet name="6 G. Inventarios AyE" sheetId="9" r:id="rId6"/>
    <sheet name="7 G. Documental" sheetId="10" r:id="rId7"/>
    <sheet name="8 G. Servicios A" sheetId="11" r:id="rId8"/>
    <sheet name="9 G. Adecuación y MdB" sheetId="12" r:id="rId9"/>
    <sheet name="Datos" sheetId="4"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2">'3 G. Jurídica'!$A$1:$AG$22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5" l="1"/>
  <c r="L35" i="5"/>
  <c r="L34" i="5"/>
  <c r="L33" i="5"/>
  <c r="L32" i="5"/>
  <c r="L31" i="5"/>
  <c r="L30" i="5"/>
  <c r="M30" i="5" s="1"/>
  <c r="M33" i="5" s="1"/>
  <c r="G30" i="5"/>
  <c r="H30" i="5" s="1"/>
  <c r="L29" i="5"/>
  <c r="L28" i="5"/>
  <c r="L27" i="5"/>
  <c r="L26" i="5"/>
  <c r="L25" i="5"/>
  <c r="L24" i="5"/>
  <c r="M23" i="5"/>
  <c r="M26" i="5" s="1"/>
  <c r="O26" i="5" s="1"/>
  <c r="O23" i="5" s="1"/>
  <c r="L23" i="5"/>
  <c r="G23" i="5"/>
  <c r="H23" i="5" s="1"/>
  <c r="L22" i="5"/>
  <c r="L21" i="5"/>
  <c r="L20" i="5"/>
  <c r="L19" i="5"/>
  <c r="L18" i="5"/>
  <c r="L17" i="5"/>
  <c r="L16" i="5"/>
  <c r="M16" i="5" s="1"/>
  <c r="M19" i="5" s="1"/>
  <c r="G16" i="5"/>
  <c r="H16" i="5" s="1"/>
  <c r="P16" i="5" l="1"/>
  <c r="O19" i="5"/>
  <c r="O33" i="5"/>
  <c r="O30" i="5" s="1"/>
  <c r="P30" i="5"/>
  <c r="O16" i="5" l="1"/>
  <c r="Q33" i="5"/>
  <c r="R30" i="5" s="1"/>
  <c r="S30" i="5" s="1"/>
  <c r="T30" i="5" s="1"/>
  <c r="Q26" i="5"/>
  <c r="R23" i="5" s="1"/>
  <c r="S23" i="5" s="1"/>
  <c r="T23" i="5" s="1"/>
  <c r="Q19" i="5"/>
  <c r="R16" i="5" s="1"/>
  <c r="S16" i="5" s="1"/>
  <c r="T16" i="5" s="1"/>
  <c r="L29" i="11"/>
  <c r="L28" i="11"/>
  <c r="L27" i="11"/>
  <c r="L26" i="11"/>
  <c r="L25" i="11"/>
  <c r="L24" i="11"/>
  <c r="L23" i="11"/>
  <c r="M23" i="11" s="1"/>
  <c r="M26" i="11" s="1"/>
  <c r="G23" i="11"/>
  <c r="H23" i="11" s="1"/>
  <c r="L22" i="11"/>
  <c r="L20" i="11"/>
  <c r="L19" i="11"/>
  <c r="L18" i="11"/>
  <c r="L17" i="11"/>
  <c r="L16" i="11"/>
  <c r="M16" i="11" s="1"/>
  <c r="M19" i="11" s="1"/>
  <c r="G16" i="11"/>
  <c r="H16" i="11" s="1"/>
  <c r="O26" i="11" l="1"/>
  <c r="O23" i="11" s="1"/>
  <c r="P23" i="11"/>
  <c r="O19" i="11"/>
  <c r="P16" i="11"/>
  <c r="Q26" i="11" l="1"/>
  <c r="R23" i="11" s="1"/>
  <c r="S23" i="11" s="1"/>
  <c r="T23" i="11" s="1"/>
  <c r="Q19" i="11"/>
  <c r="R16" i="11" s="1"/>
  <c r="S16" i="11" s="1"/>
  <c r="T16" i="11" s="1"/>
  <c r="O16" i="11"/>
  <c r="L22" i="10"/>
  <c r="L21" i="10"/>
  <c r="L20" i="10"/>
  <c r="L19" i="10"/>
  <c r="L18" i="10"/>
  <c r="L17" i="10"/>
  <c r="L16" i="10"/>
  <c r="M16" i="10" s="1"/>
  <c r="M19" i="10" s="1"/>
  <c r="G16" i="10"/>
  <c r="H16" i="10" s="1"/>
  <c r="P16" i="10" l="1"/>
  <c r="O19" i="10"/>
  <c r="Q19" i="10" l="1"/>
  <c r="R16" i="10" s="1"/>
  <c r="S16" i="10" s="1"/>
  <c r="T16" i="10" s="1"/>
  <c r="O16" i="10"/>
  <c r="L22" i="12"/>
  <c r="L21" i="12"/>
  <c r="L20" i="12"/>
  <c r="L19" i="12"/>
  <c r="L18" i="12"/>
  <c r="L17" i="12"/>
  <c r="L16" i="12"/>
  <c r="M16" i="12" s="1"/>
  <c r="M19" i="12" s="1"/>
  <c r="G16" i="12"/>
  <c r="H16" i="12" s="1"/>
  <c r="O19" i="12" l="1"/>
  <c r="P16" i="12"/>
  <c r="Q19" i="12" l="1"/>
  <c r="R16" i="12" s="1"/>
  <c r="S16" i="12" s="1"/>
  <c r="T16" i="12" s="1"/>
  <c r="O16" i="12"/>
  <c r="L36" i="9"/>
  <c r="L34" i="9"/>
  <c r="L33" i="9"/>
  <c r="L32" i="9"/>
  <c r="L31" i="9"/>
  <c r="M30" i="9" s="1"/>
  <c r="M33" i="9" s="1"/>
  <c r="L30" i="9"/>
  <c r="G30" i="9"/>
  <c r="H30" i="9" s="1"/>
  <c r="L29" i="9"/>
  <c r="L28" i="9"/>
  <c r="L27" i="9"/>
  <c r="L26" i="9"/>
  <c r="L25" i="9"/>
  <c r="L24" i="9"/>
  <c r="L23" i="9"/>
  <c r="M23" i="9" s="1"/>
  <c r="M26" i="9" s="1"/>
  <c r="G23" i="9"/>
  <c r="H23" i="9" s="1"/>
  <c r="L22" i="9"/>
  <c r="L21" i="9"/>
  <c r="L20" i="9"/>
  <c r="L19" i="9"/>
  <c r="L18" i="9"/>
  <c r="L17" i="9"/>
  <c r="L16" i="9"/>
  <c r="M16" i="9" s="1"/>
  <c r="M19" i="9" s="1"/>
  <c r="G16" i="9"/>
  <c r="H16" i="9" s="1"/>
  <c r="O26" i="9" l="1"/>
  <c r="O23" i="9" s="1"/>
  <c r="P23" i="9"/>
  <c r="O33" i="9"/>
  <c r="O30" i="9" s="1"/>
  <c r="P30" i="9"/>
  <c r="O19" i="9"/>
  <c r="P16" i="9"/>
  <c r="Q33" i="9" l="1"/>
  <c r="R30" i="9" s="1"/>
  <c r="S30" i="9" s="1"/>
  <c r="T30" i="9" s="1"/>
  <c r="Q26" i="9"/>
  <c r="R23" i="9" s="1"/>
  <c r="S23" i="9" s="1"/>
  <c r="T23" i="9" s="1"/>
  <c r="Q19" i="9"/>
  <c r="R16" i="9" s="1"/>
  <c r="S16" i="9" s="1"/>
  <c r="T16" i="9" s="1"/>
  <c r="O16" i="9"/>
  <c r="L36" i="7" l="1"/>
  <c r="L35" i="7"/>
  <c r="L34" i="7"/>
  <c r="L33" i="7"/>
  <c r="L32" i="7"/>
  <c r="L31" i="7"/>
  <c r="L30" i="7"/>
  <c r="M30" i="7" s="1"/>
  <c r="M33" i="7" s="1"/>
  <c r="G30" i="7"/>
  <c r="H30" i="7" s="1"/>
  <c r="L29" i="7"/>
  <c r="L28" i="7"/>
  <c r="L27" i="7"/>
  <c r="L26" i="7"/>
  <c r="L25" i="7"/>
  <c r="L24" i="7"/>
  <c r="L23" i="7"/>
  <c r="M23" i="7" s="1"/>
  <c r="M26" i="7" s="1"/>
  <c r="G23" i="7"/>
  <c r="H23" i="7" s="1"/>
  <c r="L22" i="7"/>
  <c r="L21" i="7"/>
  <c r="L20" i="7"/>
  <c r="L19" i="7"/>
  <c r="L18" i="7"/>
  <c r="L17" i="7"/>
  <c r="L16" i="7"/>
  <c r="M16" i="7" s="1"/>
  <c r="M19" i="7" s="1"/>
  <c r="G16" i="7"/>
  <c r="H16" i="7" s="1"/>
  <c r="O26" i="7" l="1"/>
  <c r="O23" i="7" s="1"/>
  <c r="P23" i="7"/>
  <c r="O19" i="7"/>
  <c r="P16" i="7"/>
  <c r="O33" i="7"/>
  <c r="O30" i="7" s="1"/>
  <c r="P30" i="7"/>
  <c r="Q33" i="7" l="1"/>
  <c r="R30" i="7" s="1"/>
  <c r="S30" i="7" s="1"/>
  <c r="T30" i="7" s="1"/>
  <c r="Q26" i="7"/>
  <c r="R23" i="7" s="1"/>
  <c r="S23" i="7" s="1"/>
  <c r="T23" i="7" s="1"/>
  <c r="Q19" i="7"/>
  <c r="R16" i="7" s="1"/>
  <c r="S16" i="7" s="1"/>
  <c r="T16" i="7" s="1"/>
  <c r="O16" i="7"/>
  <c r="L22" i="6" l="1"/>
  <c r="L20" i="6"/>
  <c r="L19" i="6"/>
  <c r="L18" i="6"/>
  <c r="L17" i="6"/>
  <c r="L16" i="6"/>
  <c r="M16" i="6" s="1"/>
  <c r="M19" i="6" s="1"/>
  <c r="G16" i="6"/>
  <c r="H16" i="6" s="1"/>
  <c r="O19" i="6" l="1"/>
  <c r="P16" i="6"/>
  <c r="Q19" i="6" l="1"/>
  <c r="R16" i="6" s="1"/>
  <c r="S16" i="6" s="1"/>
  <c r="T16" i="6" s="1"/>
  <c r="O16" i="6"/>
  <c r="L22" i="8" l="1"/>
  <c r="L21" i="8"/>
  <c r="L20" i="8"/>
  <c r="L19" i="8"/>
  <c r="L18" i="8"/>
  <c r="L17" i="8"/>
  <c r="L16" i="8"/>
  <c r="M16" i="8" s="1"/>
  <c r="M19" i="8" s="1"/>
  <c r="G16" i="8"/>
  <c r="H16" i="8" s="1"/>
  <c r="P16" i="8" l="1"/>
  <c r="O19" i="8"/>
  <c r="Q19" i="8" l="1"/>
  <c r="R16" i="8" s="1"/>
  <c r="S16" i="8" s="1"/>
  <c r="T16" i="8" s="1"/>
  <c r="O16" i="8"/>
  <c r="G16" i="1" l="1"/>
  <c r="H16" i="1" s="1"/>
  <c r="L22" i="1"/>
  <c r="L21" i="1"/>
  <c r="L20" i="1"/>
  <c r="L19" i="1"/>
  <c r="L18" i="1"/>
  <c r="L17" i="1"/>
  <c r="L16" i="1"/>
  <c r="M16" i="1" l="1"/>
  <c r="M19" i="1" s="1"/>
  <c r="O19" i="1" s="1"/>
  <c r="Q19" i="1" s="1"/>
  <c r="R16" i="1" s="1"/>
  <c r="S16" i="1" s="1"/>
  <c r="T16" i="1" s="1"/>
  <c r="P16" i="1" l="1"/>
  <c r="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tc={74425D99-A071-41A1-9452-A03C32CD8263}</author>
  </authors>
  <commentList>
    <comment ref="V30" authorId="0" shapeId="0" xr:uid="{74425D99-A071-41A1-9452-A03C32CD826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cargo de Subdirector Administrativo Financiero a Ordenador del gasto</t>
      </text>
    </comment>
  </commentList>
</comments>
</file>

<file path=xl/sharedStrings.xml><?xml version="1.0" encoding="utf-8"?>
<sst xmlns="http://schemas.openxmlformats.org/spreadsheetml/2006/main" count="1200" uniqueCount="383">
  <si>
    <t>DIRECCIONAMIENTO ESTRATÉGICO</t>
  </si>
  <si>
    <t>CÓDIGO</t>
  </si>
  <si>
    <t>E-DES-FT-020</t>
  </si>
  <si>
    <t>VERSIÓN</t>
  </si>
  <si>
    <t>02</t>
  </si>
  <si>
    <t>MAPA DE RIESGOS DE CORRUPCIÓN</t>
  </si>
  <si>
    <t>PÁGINA</t>
  </si>
  <si>
    <t xml:space="preserve">1 de 1 </t>
  </si>
  <si>
    <t>VIGENTE DESDE</t>
  </si>
  <si>
    <t>PROCESO</t>
  </si>
  <si>
    <t>GESTIÓN JURÍDICA</t>
  </si>
  <si>
    <t>FECHA DE ACTUALIZACIÓN</t>
  </si>
  <si>
    <t>OBJETIVO DEL PROCESO</t>
  </si>
  <si>
    <t>Proteger los intereses y representar a la Entidad en los procesos judiciales, extrajudiciales y /o Administrativos en los que es demandada o demandante a través de la asesoría, asistencia y apoyo en la Defensa Jurídica del Instituto y brindar asesoría jurídica a la Dirección General y a todas las dependencias del IDIPRON que así lo requieran; emitiendo conceptos jurídicos que contribuyan en la conservación de los intereses institucionales</t>
  </si>
  <si>
    <t>FORMULACIÓN</t>
  </si>
  <si>
    <t>1 SEGUIMIENTO</t>
  </si>
  <si>
    <t>3 SEGUIMIENTO</t>
  </si>
  <si>
    <t>ALCANCE DEL PROCESO</t>
  </si>
  <si>
    <t>Inicia desde la atención a consultas jurídicas, solicitud de proyección de actos administrativos y/o la recepción de notificaciones de inicio de actuaciones administrativos, procesos judiciales o extrajudiciales en contra o por parte de la Entidad y requerimientos de las autoridades; culmina con la emisión de conceptos jurídicos, actos administrativos y la respuesta y actuación en los procesos en los cuales es parte.</t>
  </si>
  <si>
    <t>X</t>
  </si>
  <si>
    <t>IDENTIFICACIÓN DEL RIESGO</t>
  </si>
  <si>
    <t>VALORACIÓN DEL RIESGO</t>
  </si>
  <si>
    <t xml:space="preserve">MONITOREO </t>
  </si>
  <si>
    <t>SEGUIMIENTO Y EVALUACIÓN</t>
  </si>
  <si>
    <t>No. de Riesgo</t>
  </si>
  <si>
    <t>hh&lt;</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</si>
  <si>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</si>
  <si>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</si>
  <si>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</si>
  <si>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</si>
  <si>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</si>
  <si>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</si>
  <si>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</si>
  <si>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</si>
  <si>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</si>
  <si>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</si>
  <si>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</si>
  <si>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</si>
  <si>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</si>
  <si>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</si>
  <si>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</si>
  <si>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</si>
  <si>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</si>
  <si>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</si>
  <si>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</si>
  <si>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</si>
  <si>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</si>
  <si>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</si>
  <si>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</si>
  <si>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</si>
  <si>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</si>
  <si>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</si>
  <si>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</si>
  <si>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</si>
  <si>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</si>
  <si>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</si>
  <si>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</si>
  <si>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</si>
  <si>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xml:space="preserve"> 1. Ausencia de control y vigilancia  en el ejercicio del litigio para los procesos del Instituto</t>
  </si>
  <si>
    <t xml:space="preserve">Manipulación del proceso judicial, de sus etapas e información  por parte del o los  abogados asignados,  para beneficio propio de un tercero o de la entidad.
</t>
  </si>
  <si>
    <t>1. Perdida de casos judiciales
2. Pago de indemnizaciones
3. Perdida de la credibilidad.
4. Vencimiento de Términos judiciales.</t>
  </si>
  <si>
    <t>MUY BAJA</t>
  </si>
  <si>
    <t>MODERADO</t>
  </si>
  <si>
    <t>1.  El abogado designado por el representante legal o quien éste delegue para la defensa judicial del Instituto, semanalmente realiza la presentación  de informes de gestión y estado de procesos y defensa judicial, el cual realiza la verificación del cumplimiento de las actividades establecidas y la aplicación de los lineamientos definidos para la defensa juridica de la Entidad. 
2. El comité de Conciliación y Defensa Judicial realiza seguimiento semestralmente  a los diferentes procesos jurídicos, verificando la correcta aplicación de los lineamientos establecidos para la defensa juridica del Instituto</t>
  </si>
  <si>
    <t>¿Existe un responsable asignado a la ejecución del control?</t>
  </si>
  <si>
    <t>ASIGNADO</t>
  </si>
  <si>
    <t>FUERTE (Siempre se Ejecuta)</t>
  </si>
  <si>
    <t>DIRECTAMENTE</t>
  </si>
  <si>
    <t>REDUCIR EL RIESGO</t>
  </si>
  <si>
    <t xml:space="preserve">1.Informar al superior Jerarquico sobre las acciones deficientes del profesional juridico.
2.Interponer queja ante las autoridades competentes y determinar las acciones judiciales que se adelantaron contra del funcionario cuando existan condenas en contra de la entidad.
3. Cambio inmediato del del apoderao  judicial </t>
  </si>
  <si>
    <t>Asistir a las capacitaciones citadas por la Secretaría Jurídica Distrital para el continuo mejoramiento de los abogados que ejercen la defensa judicial de la entidad</t>
  </si>
  <si>
    <t>01/04/2024 al 30/12/2024</t>
  </si>
  <si>
    <t>04 de septiembre de 2024</t>
  </si>
  <si>
    <r>
      <rPr>
        <sz val="14"/>
        <color rgb="FF000000"/>
        <rFont val="Times New Roman"/>
      </rPr>
      <t xml:space="preserve">
</t>
    </r>
    <r>
      <rPr>
        <b/>
        <u/>
        <sz val="14"/>
        <color rgb="FF000000"/>
        <rFont val="Times New Roman"/>
      </rPr>
      <t>CONTROL 1:</t>
    </r>
    <r>
      <rPr>
        <sz val="14"/>
        <color rgb="FF000000"/>
        <rFont val="Times New Roman"/>
      </rPr>
      <t xml:space="preserve">Durante este periodo el monitoreo realizado por la oficina jurídica se llevó a cabo en las siguientes las fechas de 09-20 de junio de 2024; 02- 08- 11-12-22- 30 de julio de 2024; 04- 08-14- 21- 26  de agosto de 2024, según la evidencia aportada los abogados encargados de la defensa judicial de la entidad donde reportaron al jefe de la oficina jurídica el avance los procesos judiciales y administrativos, las diferentes actuaciones, envío de memoriales, documentos y demás información inherente a la defensa judicial de la entidad
</t>
    </r>
    <r>
      <rPr>
        <b/>
        <u/>
        <sz val="14"/>
        <color rgb="FF000000"/>
        <rFont val="Times New Roman"/>
      </rPr>
      <t>CONTROL 2:</t>
    </r>
    <r>
      <rPr>
        <sz val="14"/>
        <color rgb="FF000000"/>
        <rFont val="Times New Roman"/>
      </rPr>
      <t xml:space="preserve"> Según los lineamientos de la oficina jurídica el día 15 de agosto de 2024, se llevo a cabo reunión de seguimiento y se implementaron acciones para ejercer el control, la vigilancia y reporte de los procesos judiciales en los aplicativos dispuestos como SIPROJWEB, así mismo, se consultó la data de procesos judiciales de la entidad desde 2002 al 2024, para efectos de minizar los riesgos y ejercer la debida defensa judicial de la entidad.</t>
    </r>
  </si>
  <si>
    <t>Para este periodo se llevó a cabo capacitación de uso del sistema SIPROJWEB, el día 13 de agosto de 2024, citada por la Secretaría Jurídica Distrital.</t>
  </si>
  <si>
    <t>Para este periodo no se materializa el riesgo</t>
  </si>
  <si>
    <t>No aplica</t>
  </si>
  <si>
    <r>
      <rPr>
        <b/>
        <u/>
        <sz val="14"/>
        <color rgb="FF000000"/>
        <rFont val="Times New Roman"/>
      </rPr>
      <t>CONTROL 1</t>
    </r>
    <r>
      <rPr>
        <sz val="14"/>
        <color rgb="FF000000"/>
        <rFont val="Times New Roman"/>
      </rPr>
      <t xml:space="preserve">:  
No se refleja la presentación de los informes semanales correspondientes al mes de mayo.  Con relación a las demas fechas las evidencias cargadas no dan relación a lo mencionado en el monitoreo, es decir, se evidencian los correos enviados por los abogados desginados pero no corresponden directamente con lo detallado en el control. Se sugiere para los próximos monitoreos evidenciar especificamente lo reportado
</t>
    </r>
    <r>
      <rPr>
        <b/>
        <u/>
        <sz val="14"/>
        <color rgb="FF000000"/>
        <rFont val="Times New Roman"/>
      </rPr>
      <t>CONTROL 2</t>
    </r>
    <r>
      <rPr>
        <sz val="14"/>
        <color rgb="FF000000"/>
        <rFont val="Times New Roman"/>
      </rPr>
      <t xml:space="preserve">: Se evidencia  la convocatoria realizada por el jefe de la Oficina Juridica y el pantallazo de la programación de la reunión, mas no se evidencia el soporte del listado de asistencia o ejecución virtual de la misma
</t>
    </r>
    <r>
      <rPr>
        <b/>
        <u/>
        <sz val="14"/>
        <color rgb="FF000000"/>
        <rFont val="Times New Roman"/>
      </rPr>
      <t>Acciones de Fortalecimiento:</t>
    </r>
    <r>
      <rPr>
        <sz val="14"/>
        <color rgb="FF000000"/>
        <rFont val="Times New Roman"/>
      </rPr>
      <t xml:space="preserve"> se evidencia la invitación a la CAPACITACIÓN USUARIOS NUEVOS SIPROJ WEB 13-08-2024 mar 13 de ago, pero no se evidencia la participación del equipo.
No se materializó el riesgo</t>
    </r>
  </si>
  <si>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</si>
  <si>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</si>
  <si>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</si>
  <si>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</si>
  <si>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</si>
  <si>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</si>
  <si>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</si>
  <si>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</si>
  <si>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</si>
  <si>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</si>
  <si>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</si>
  <si>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</si>
  <si>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</si>
  <si>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Listados de asistencia a las capacitaciones o  capturas de pantalla de las reuniones virtuales
Actas consolidado de las reuniones de las mesas de trabajo</t>
  </si>
  <si>
    <t>¿Se deja evidencia o rastro de la ejecución del control que permita a cualquier tercero con la evidencia llegar a la misma conclusión?</t>
  </si>
  <si>
    <t>COMPLETA</t>
  </si>
  <si>
    <t>CONDICIONES RIESGO INHERENTE</t>
  </si>
  <si>
    <t>Asignado</t>
  </si>
  <si>
    <t>No Asignado</t>
  </si>
  <si>
    <t>MUY BAJA - MODERADO</t>
  </si>
  <si>
    <t>Adecuado</t>
  </si>
  <si>
    <t>Inadecuado</t>
  </si>
  <si>
    <t>BAJA</t>
  </si>
  <si>
    <t>MAYOR</t>
  </si>
  <si>
    <t>MUY BAJA - MAYOR</t>
  </si>
  <si>
    <t>ALTO</t>
  </si>
  <si>
    <t>Inoportuna</t>
  </si>
  <si>
    <t>MEDIA</t>
  </si>
  <si>
    <t>CATASTRÓFICO</t>
  </si>
  <si>
    <t>MUY BAJA - CATASTRÓFICO</t>
  </si>
  <si>
    <t>EXTREMO</t>
  </si>
  <si>
    <t>Prevenir</t>
  </si>
  <si>
    <t>Detectar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</si>
  <si>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</si>
  <si>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</si>
  <si>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</si>
  <si>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</si>
  <si>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</si>
  <si>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</si>
  <si>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</si>
  <si>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</si>
  <si>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</si>
  <si>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</si>
  <si>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</si>
  <si>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</si>
  <si>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</si>
  <si>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</si>
  <si>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</si>
  <si>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</si>
  <si>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</si>
  <si>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</si>
  <si>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</si>
  <si>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</si>
  <si>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</si>
  <si>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</si>
  <si>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</si>
  <si>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</si>
  <si>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</si>
  <si>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</si>
  <si>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</si>
  <si>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</si>
  <si>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</si>
  <si>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NO</t>
  </si>
  <si>
    <t xml:space="preserve">CONTROL 1: la evidencia aportada no permite verificar ejecución de la actividad de control, debido a no hay evidencia de cumplimiento de reporte semanal por abogado designado en cada proceso.                                                                                                    Control 2. la evidencia aportada no permite verificar ejecución de la actividad de control, debido a que el control indentifica que el seguimiento semestral se realiza en coordinacion con el comitè de conciliaciòn y defensa judicial de la entidad, empero las evidencias detallan actividades realizadas al interior del OAJ (reuniones, seguimientos, etc) sin que se observen evidencias de actas de comite de conciliación y defensa judicial, que iformen seguimiento segùn el control descrito en el item 2.   Acciòn de fortalecimiento:  la evidencia aportada no permite verificar ejecución de la actividad de fortalecimiento, debido a si bien hay listado de invitaciòn a capacitaciòn no hay mas evidecnias del desarrollo y participación en la actividad. </t>
  </si>
  <si>
    <t>GESTIÓN CONTRACTUAL</t>
  </si>
  <si>
    <t>Elaborar y desarrollar los procesos de contratación que requiere la entidad, bajo las diferentes modalidades establecidas dentro del marco legal vigente, cumpliendo con los principios de transparencia, economía, responsabilidad y los postulados que rigen la función administrativa. ***</t>
  </si>
  <si>
    <t>2 SEGUIMIENTO</t>
  </si>
  <si>
    <t>La Oficina Asesora Jurídica recibe las necesidades formuladas por los gerentes de proyectos, los correspondientes procesos de contratación; así mismo, tramita las modificaciones, incumplimientos, liquidaciones y demás trámites a que haya lugar dentro de la etapa de ejecución de los contratos suscritos por la entidad. ***</t>
  </si>
  <si>
    <t>x</t>
  </si>
  <si>
    <t>No. de RIESGO</t>
  </si>
  <si>
    <t>CAUSA</t>
  </si>
  <si>
    <t>Posible falta de información oportuna de los procesos contractuales.</t>
  </si>
  <si>
    <t>Manipulación de documentos previos por parte de los profesionales encargados de la estructuración de los procesos de contratación  con el fin de direccionar el proceso contractual para beneficio propio o de un tercero.</t>
  </si>
  <si>
    <t xml:space="preserve">
Falta de credibilidad en la gestión del Instituto, hallazgos de entes de control, bajos indicadores en el Índice de Transparencia por Colombia.</t>
  </si>
  <si>
    <t xml:space="preserve">1. El comité estructurador interdisciplinario designado para cada proceso de contratación de bienes se encarga  de definir a través de los estudios previos, los requisitos de orden jurídico, técnico y financiero para la postulación de los diferentes proponentes de los procesos de contratación de bienes y servicios de la entidad, verificando su cumplimiento y garantizando que se cumpla lo establecido en la normatividad que rige la contratación estatal en Colombia 
2.  El Comité Asesor de Contratación, aprueba los estudios previos cada vez que se le presente un proceso de bienes y servicios (exceptuando los procesos de mínima cuantía y los de contratación directa por prestación de servicios profesionales y de apoyo a la gestión) en donde se verifican que se cumpla con todos los requisitos de ley. En caso de que se detecte inconsistencias en el estudio previo, se devuelve para ajustes por parte del comité estructurador.
</t>
  </si>
  <si>
    <t>Informar al superior jerárquico de la situación y realizar las medidas correctivas, disciplinarias que dieran lugar dependiendo la calidad de la persona (contratista o funcionario) y poner en conocimiento a las autoridades competentes</t>
  </si>
  <si>
    <t>Adelantar mesas de trabajo con la Oficina Asesora de Planeación con el fin de avanzar en la implementación del SARLAFT en el Instituto</t>
  </si>
  <si>
    <t>01/04/2024 al 30/10/2024</t>
  </si>
  <si>
    <t>CONTROL 1
En el periodo reportado, se han adjudicado un total de diez (10) procesos de contratación de bienes y servicios de los diferentes proyectos de inversión y rubro de funcionamiento  en los cuales el comité estructurador interdisciplinario designado para cada proceso de contratación de bienes se encarga  de definir a través de los estudios previos, los requisitos de orden jurídico, técnico y financiero para la postulación de los diferentes proponentes de los procesos de contratación de bienes y servicios de la entidad. (Se aporta muestra de 3 estudios previos formulados de los 10 procesos ya adjudicados) lo que corresponde a una muestra del 30% de los procesos.
CONTROL 2 
El Comité Asesor de Contratación aprobó los estudio previos de los procesos de selección presentados, para el periodo reportado, se adjudicaron 10 en el periodo reportado, de los cuales se reportan  TRES (3) estudios previos revisados y aprobados por el Comité Asesor de Contratación en cumplimiento del control adelantado, lo que representa una muestra del 30%.</t>
  </si>
  <si>
    <t>Se adelantó mesa de trabajo con la OAP en el mes de agosto para la implementación del SARLAFT y la verificación de los proponentes de los diferentes procesos de selección adelantados por la entidad.</t>
  </si>
  <si>
    <t>No se ha evidenciado materialización del Riesgo</t>
  </si>
  <si>
    <t xml:space="preserve">
Se evidencian las acciones ejecutadas por cada uno de los controles establecidos, con los respectivos soportes, entendiendo que se presenta una muestra de todos los procesos de contratación adjudicados. 
 Se evidencian las actividades de fortalecimiento, para este cuatrimestre
Para el periodo de análisis no se materializó el riesgo.  </t>
  </si>
  <si>
    <t>¿Las actividades que se desarrollan en el
control realmente buscan por sí sola prevenir o detectar las causas que pueden dar origen al riesgo, Ej.: verificar, validar, cotejar, comparar, revisar, etc.?</t>
  </si>
  <si>
    <t>Actas de reunión
y/o listados de asistencia</t>
  </si>
  <si>
    <t>DIRECIONAMIENTO ESTRATÉGICO</t>
  </si>
  <si>
    <t>GESTIÓN DEL DESARROLLO HUMANO</t>
  </si>
  <si>
    <t>Gestionar y administrar el Talento Humano de la Entidad, durante el ciclo de vida del servidor público, a través de actividades correspondientes a la seguridad y salud en el trabajo, el bienestar y la capacitación, para asegurar un equipo de trabajo idóneo que garanticen la efectiva prestación del servicio y la eficiente operación institucional en las diferentes sedes del IDIPRON de acuerdo con la normatividad vigente.</t>
  </si>
  <si>
    <t>Inicia con la planeación del talento humano e incluye su vinculación, desarrollo, bienestar, administración, Salud y Seguridad en el trabajo; y culmina con el retiro del mismo, por algunas de las causales definidas en el articulo 2.2.5.2.1 del Decreto 1083 de 2015. Aplica a todos los funcionarios del Instituto y cubre las rutas de análisis de datos, crecimiento, felicidad, calidad y servicio.</t>
  </si>
  <si>
    <t>*Solicitud del nivel directivo para  vincular un servidor.
*Omitir el cumplimiento de los requisitos del cargo.
*Recibir dádivas para favorecer a un aspirante.</t>
  </si>
  <si>
    <t>Nombramientos y encargos irregulares de servidores que no cumplan con los requisitos mínimos del cargo, por presiones para favorecer intereses particulares.</t>
  </si>
  <si>
    <t>*Acciones legales 
* Afectaciones presupuestales 
*Desgaste administrativo
* Acciones disciplinarias por parte de Control  Disciplinario Interno
* Acciones por entes internos y externos</t>
  </si>
  <si>
    <t>El servidor o contratista encargado por el Gerente de Talento Humano para Carrera Administrativa, cada vez que se genere una nueva vinculación o un encargo, solicita a las entidades educativas y empresas mediante oficio o correo electrónico, la validación de los títulos académicos, tarjetas, matrículas y certificaciones laborales presentados por el/la servidor/a, de igual manera se verifica el perfil del aspirante conforme al Manual de funciones y competencias laborales de los/as servidores/as del IDIPRON, así como la entrega de la documentación para la posesión requerida en el formato “Verificación de requisitos para la posesión en planta A-GDH-FT-054”. Para el caso de los encargos se hace adicionalmente la revisión de la evaluación de desempeño a través del formato Estudio de Verificación de Requisitos para Otorgamiento de Encargo A-GDH-FT-075
En caso de que se detecte un nombramiento o encargo irregular se procede a informar al Gerente (a) de Talento Humano, Jefe de Oficina de  Control Discipinario Interno y a la Comisiòn Nacional de Servicio Civil para los cargos de carrera administrativa</t>
  </si>
  <si>
    <t>FUERTE (SIEMPRE SE EJECUTA)</t>
  </si>
  <si>
    <t>*Actuación administrativa: reunión entre la Oficina Jurídica, la Gerencia de Talento Humano y la persona involucrada con el fin de que dé claridad a los hechos.
*Remitir el caso a la Oficina de Control Disciplinario Interno 
*Si la decisión no es a favor del involucrado, se debe hacer la revocatoria del acto administrativo del nombramiento de la persona, de acuerdo con la normatividad vigente.
*Informar a los entes de control, Comisiòn Nacional del Servicio Civìl y la Fiscalía para que se inicien las actuaciones correspondientes.</t>
  </si>
  <si>
    <t>Realizar envío de 6 tips sobre las buenas practicas frente a los nombramientos y encargos dirigida a los directivos y asesores</t>
  </si>
  <si>
    <t>01/03/2024
al 30/04/2024</t>
  </si>
  <si>
    <t xml:space="preserve">Para el segundo cuatrimestre se realizaron doce (12) vinculaciones discriminadas así; en periodo de Prueba; una (1), Libre Nombramiento y Remoción; seis (6), Provisionalidad; cinco (5). 
Para cada una de las vinculaciones relacionadas anteriormente, la Gerencia de Talento Humano procedió a: 
1. Solicitar a las entidades educativas y empresas mediante correo electrónico, la validación de los títulos académicos, tarjetas, matrículas y certificaciones laborales presentados por el/la servidor/a. 
Nota. La vinculación de la funcionaria Olga Quinche fue una orden judicial en la que se solicitaba realizar el reingreso, es decir la funcionaria ya contaba con la documentación en su ingreso inicial (año 2023). 
2. Se realizó la verificación del perfil del aspirante conforme al Manual de Funciones y Competencias Laborales de los/as servidores/as del IDIPRON. 
Nota. La vinculación de la funcionaria Olga Quinche fue una orden judicial en la que se solicitaba realizar el reingreso, es decir la funcionaria ya contaba con la documentación en su ingreso inicial (año 2023). 
3. Se verifico la entrega de la documentación para la posesión requerida en el formato “Verificación de requisitos para la posesión en planta A-GDH-FT-054”. 
Para el segundo cuatrimestre no se detectaron nombramientos irregulares y no se presentó ningún encargo. </t>
  </si>
  <si>
    <t xml:space="preserve">Se realizo el reporte en el primer seguimiento </t>
  </si>
  <si>
    <t xml:space="preserve">No se materializo el riesgo </t>
  </si>
  <si>
    <t>La vinculación de la funcionaria Olga Quinche fue una orden judicial en la que se solicitaba realizar el reingreso, es decir la funcionaria ya contaba con la documentación en su ingreso inicial (año 2023) por lo tanto para esta funcionaria se aporta la evidencia del control 1 aplicada para la vigencia 2023</t>
  </si>
  <si>
    <r>
      <rPr>
        <sz val="11"/>
        <color rgb="FF000000"/>
        <rFont val="Times New Roman"/>
      </rPr>
      <t xml:space="preserve">04/09/2024
</t>
    </r>
    <r>
      <rPr>
        <u/>
        <sz val="11"/>
        <color rgb="FF000000"/>
        <rFont val="Times New Roman"/>
      </rPr>
      <t xml:space="preserve">
Control 1: Se</t>
    </r>
    <r>
      <rPr>
        <sz val="11"/>
        <color rgb="FF000000"/>
        <rFont val="Times New Roman"/>
      </rPr>
      <t xml:space="preserve"> identifica que los soportes de las vinculaciones para las doce  (12) vinculaciones  realizadas en el segundo cuatrimestre,dan cumplimiento con  los parámetros definidos en el control.
Se observa que las doce (12) vinculaciones al Idipron cuentan con los correos de solicitud de vinculación de acuerdo a lo definido en el control.
Se evidencia que en el caso de la funcionaria Olga Quinche se aporta la orden judicial  que da cumplimiento al reintegro tal y como se manifiesta  en la nota del reporte de ejecución de los controles.</t>
    </r>
    <r>
      <rPr>
        <sz val="11"/>
        <color rgb="FFFF0000"/>
        <rFont val="Times New Roman"/>
      </rPr>
      <t xml:space="preserve">  
</t>
    </r>
    <r>
      <rPr>
        <u/>
        <sz val="11"/>
        <color rgb="FF000000"/>
        <rFont val="Times New Roman"/>
      </rPr>
      <t>Acciones de fortalecimiento</t>
    </r>
    <r>
      <rPr>
        <sz val="11"/>
        <color rgb="FF000000"/>
        <rFont val="Times New Roman"/>
      </rPr>
      <t xml:space="preserve">: Se evidenció que la acción de fortalecimiento propuesta por el proceso, se realizó en el primer cuatrimestre; dando asi cumplimiento a su ejecución. Sin embargo, el proceso carga nuevamente las evidencias para este seguimiento.
</t>
    </r>
    <r>
      <rPr>
        <u/>
        <sz val="11"/>
        <color rgb="FF000000"/>
        <rFont val="Times New Roman"/>
      </rPr>
      <t xml:space="preserve">Para este periodo NO se materializo el riesgo.
</t>
    </r>
    <r>
      <rPr>
        <sz val="11"/>
        <color rgb="FF000000"/>
        <rFont val="Times New Roman"/>
      </rPr>
      <t>Se evidencia que se realizaron las actividades relacionadas como contigencia.</t>
    </r>
  </si>
  <si>
    <t>Control N° 1: Se evidenció la ejecución de la actividad de control.
Acción de Fortalecimiento N° 1: Se evidenció la ejecución de la actividad de control
Materialización del Riesgo: No se mterializó</t>
  </si>
  <si>
    <t xml:space="preserve">Correo Electrónico con envío de pieza comunicacional
</t>
  </si>
  <si>
    <t>1. Manipulación de las claves de la base de datos de los responsables de Nomina por otros  funcionarios tanto de la Gerencia de Talento Humano  como de la Oficina de  TICS.
2. Debilidad en los controles para las claves de la base de datos  Nómina.
3. Divulgación de la clave de acceso de la base de datos de los responsables de Nómina.</t>
  </si>
  <si>
    <t>Uso de la información de la base de datos de la Nómina del Instituto, para beneficio propio o de  particulares.</t>
  </si>
  <si>
    <t>1. Modificación de la información confidencial de los/as funcionarios/as de planta.
2. Realizar pagos indebidos que favorezcan al/a funcionario/a o algún tercero</t>
  </si>
  <si>
    <t>Los servidores y contratistas de Nomina y Liquidaciones cuentan con usuario y clave de acceso para el uso del Módulo “SYSMAN Nómina”.
Cada vez que se requiera otorgar un permiso a un nuevo usuario, la solicitud debe ser enviada a través de correo electrónonico por parte de la Gerencia de Talento humano  dirigido a nomina y liquidaciones para que se le de el respectivo usuario y clave de acceso. 
El profesional de Gestión Nómina, cada vez que recibe una solicitud de creación de usuario y acceso al aplicativo SYSMAN Nómina,  envía correo electrónico a la Gerencia de Talento Humano y al nuevo usuario  informando la autorización del perfil y privilegios del usuario, así mismo deshabilita aquellos usuarios que no deben tener acceso.
El funcionario delegado para la gestion nómina, en caso de que se detecte manipulacion de la informaciòn sensible  procede a informar a la  Gerencia de Talento Humano y se solicita a la  Oficina se  TICS la trazabilidad de la informaciòn alterada.</t>
  </si>
  <si>
    <t xml:space="preserve">
1. Informar a la Oficina de Control Disciplinario Interno para que inicie el proceso de investigaciòn</t>
  </si>
  <si>
    <t xml:space="preserve">Cada cuatro meses se realiza por parte de Gestion Nómina la revisión de los usuarios activos en el aplicativo SYSMAN Nómina y sus permisos de acceso; en caso de que se detecte una persona no autorizada se inhabilita el permiso para dicho perfil.
</t>
  </si>
  <si>
    <t xml:space="preserve">01/04/2024
30/12/2024
</t>
  </si>
  <si>
    <t>En el segundo cuatrimestre de la vigencia se aplicaron los controles de la siguiente manera:
Control 1. Se entrega la captura de pantalla donde se evidencia que los seis (6) servidores y contratistas de Nomina y Liquidaciones activos a la fecha cuentan con usuario y clave de acceso para el uso del Módulo “SYSMAN Nómina”.
Control 2. El 07 de mayo de 2024  la Gerente de Talento Humano autoriza se cree usuario y contraseña para la señora Lina María Correa Vela, contratista. 
El día 25 de junio desde el correo de la Gerencia de Talento Humano se solicita la creación de usuario y contraseña para la funcionaria Leidy Lorena Calderon Cristancho
Control 3. El 09 de mayo se informa desde el correo de nómina y liquidaciónes que ya se asignó Usuario y contraseña en el aplicativo de nómina para la señora Lina María Correa Vela.
El 25 de junio se informa a la Gerencia de Talento Humano que le fue asignado usuario y contraseña a la fucnionaria  Leidy Lorena Calderon Cristancho
A partir del 4 de junio de 2024, se cambió a 0 el código de acceso para la funcionaria SAENZ  TORRES  JOHANNA DEL PILAR, por cuanto fue trasladada de la Gerencia de Talento Humano 
Control 4. El funcionario delegado para la gestion nómina, NO  detectó manipulación de la informaciòn sensible</t>
  </si>
  <si>
    <t xml:space="preserve">Se realiza en el mes de agosto  revisión de los accesos que se encuentran registrados en la base de datos del aplicativo Sysman-Nómina donde se evidencia:
Códigos de Acceso al aplicativo Sysman -Nómina se encuentra en La Columna F Titulo: Nivel  
Código
código 0	NO TIENE ACCESO	 	 
codigo 8	TIENE ACCESO AL APLICATIVO PARA CONSULTA, NO PUEDE LIQUIDAR
código 9	TIENE ACCESO AL APLICATIVO PARA LIQUIDAR Y MODIFICAR
</t>
  </si>
  <si>
    <t>El riesgo no se ha materializado</t>
  </si>
  <si>
    <t>Ninguna</t>
  </si>
  <si>
    <r>
      <rPr>
        <sz val="10"/>
        <color rgb="FF000000"/>
        <rFont val="Times New Roman"/>
      </rPr>
      <t xml:space="preserve">04/09/2024
</t>
    </r>
    <r>
      <rPr>
        <u/>
        <sz val="10"/>
        <color rgb="FF000000"/>
        <rFont val="Times New Roman"/>
      </rPr>
      <t>Control 1:</t>
    </r>
    <r>
      <rPr>
        <sz val="10"/>
        <color rgb="FF000000"/>
        <rFont val="Times New Roman"/>
      </rPr>
      <t xml:space="preserve"> Se identifica de acuerdo a la evidencia aportada para este seguimiento, la captura de pantalla de seis (6) personas que cuentan con usuario y clave de acceso para el ingreso al módulo SYSMAN Nómina. Consulta que se realizó el 12 de agosto de 2024 y corresponde al 100% del personal autorizado a esa fecha.
</t>
    </r>
    <r>
      <rPr>
        <u/>
        <sz val="10"/>
        <color rgb="FF000000"/>
        <rFont val="Times New Roman"/>
      </rPr>
      <t>Control 2</t>
    </r>
    <r>
      <rPr>
        <sz val="10"/>
        <color rgb="FF000000"/>
        <rFont val="Times New Roman"/>
      </rPr>
      <t xml:space="preserve">: Se evidencia de acuerdo a los soportes presentados la autorización por correo electrónico para la creación de dos (2) usuarios al aplicativo SYSMAN Nómina, por parte de la Gerencia de Talento Humano para este seguimiento.
</t>
    </r>
    <r>
      <rPr>
        <u/>
        <sz val="10"/>
        <color rgb="FF000000"/>
        <rFont val="Times New Roman"/>
      </rPr>
      <t>Control 3:</t>
    </r>
    <r>
      <rPr>
        <sz val="10"/>
        <color rgb="FF000000"/>
        <rFont val="Times New Roman"/>
      </rPr>
      <t xml:space="preserve"> Se evidencia  la confirmación por parte del responsable de gestión de nómina,  la formalización mediante correo electrónico de la creación de dos (2) usuarios para el acceso al aplicativo SYSMAN Nómina para este seguimiento.
</t>
    </r>
    <r>
      <rPr>
        <u/>
        <sz val="10"/>
        <color rgb="FF000000"/>
        <rFont val="Times New Roman"/>
      </rPr>
      <t xml:space="preserve">Control 4: </t>
    </r>
    <r>
      <rPr>
        <sz val="10"/>
        <color rgb="FF000000"/>
        <rFont val="Times New Roman"/>
      </rPr>
      <t xml:space="preserve">Para este seguimiento el funcionario delegado para la gestion nómina, NO  detectó manipulación de la informaciòn sensible, por lo tanto no aplica evidencia.
</t>
    </r>
    <r>
      <rPr>
        <u/>
        <sz val="10"/>
        <color rgb="FFFF0000"/>
        <rFont val="Times New Roman"/>
      </rPr>
      <t xml:space="preserve">
</t>
    </r>
    <r>
      <rPr>
        <u/>
        <sz val="10"/>
        <color rgb="FF000000"/>
        <rFont val="Times New Roman"/>
      </rPr>
      <t>Acciones de fortalecimiento:</t>
    </r>
    <r>
      <rPr>
        <sz val="10"/>
        <color rgb="FF000000"/>
        <rFont val="Times New Roman"/>
      </rPr>
      <t xml:space="preserve"> El proceso presenta evidencia de seguimiento con fecha 29 de agosto de 2024,dando así cumplimiento a la acción establecida de realizar cada cuatro (4) meses revisión de los usuarios activos en el aplicativo SYSMAN Nómina y sus permisos de acceso.
</t>
    </r>
    <r>
      <rPr>
        <u/>
        <sz val="10"/>
        <color rgb="FF000000"/>
        <rFont val="Times New Roman"/>
      </rPr>
      <t xml:space="preserve">Para este periodo NO se materializo el riesgo.
</t>
    </r>
    <r>
      <rPr>
        <sz val="10"/>
        <color rgb="FF000000"/>
        <rFont val="Times New Roman"/>
      </rPr>
      <t xml:space="preserve">
Se evidencia que se realizaron las actividades relacionadas como contigencia.</t>
    </r>
  </si>
  <si>
    <t>Control N° 1: Se evidenció la ejecución de la actividad de control.
Control N° 2: Se evidenció la ejecución de la actividad de control.
Control N° 3: Se evidenció la ejecución de la actividad de control.
Control N° 4: Se reportó que durante este periodo no se dio aplicación a la actividad de control.
Acción de Fortalecimiento N° 1: Se evidenció la ejecución de la actividad de control.
Materialización de los Riesgos: No se mterializaron</t>
  </si>
  <si>
    <t>Consulta de perfiles activos e inactivos en el aplicativo Sysman Nómina</t>
  </si>
  <si>
    <t>1. Debilidad en el seguimiento a las obligaciones contractuales del contratista.
2. Que la ficha técnica y los estudios previos no cuenten con los criterios claros frente a la calidad que se requiere en cada una de las capacitaciones.</t>
  </si>
  <si>
    <t>Pago por servicios de capacitación, bienestar y servicios o bienes de salud y seguridad en el trabajo omitiendo  la verificación en el cumplimiento de las obligaciones establecidas en los contratos de prestación de servicios con personas jurìdicas para beneficio propio o de un tercero.</t>
  </si>
  <si>
    <t>1. Procesos de capacitación débiles.
2. Desaprovechamiento de los recursos.
3. Fragilidad en el fortalecimiento de las competencias laborales y comportamentales de los servidores públicos</t>
  </si>
  <si>
    <t xml:space="preserve">CAPACITACIÓN
Los servidores y contratistas responsables  de Capacitación realizan el acompañamiento en  cada uno de los procesos de formaciòn en el que se revisa el cumplimiento de las obligaciones establecidas en el contrato
BIENESTAR 
Los servidores y contratistas responsables de Bienestar  realizan el acompañamiento en  cada una de las actividades de bienestar en el que se supervisa el cumplimiento de las obligaciones establecidas en el contrato
BIENESTAR, CAPACITACION Y SEGURIDAD Y SALUD EN EL TRABAJO:
Cada vez que se tramita un pago, los supervisores y/o apoyos a la supervisión del contrato verifican la información contenida en el formato A-GCO-FT-052 Informe de Supervisión Contrato de Bienes y Servicios de cada una de las obligaciones contractuales contra las evidencias aportadas correspondientes a los servicios a cancelar. En caso de que se detecten inconsistencias en las evidencias o los servicios a cancelar, se realiza la devolución al proveedor para que subsane las inconsistencias.  </t>
  </si>
  <si>
    <t>1.Informar a la Gerencia de Talento Humano para que inicie el proceso de investigaciòn
2. Informar a la Oficina de Control Disciplinario Interno para que inicie el proceso de investigaciòn</t>
  </si>
  <si>
    <r>
      <rPr>
        <sz val="14"/>
        <color rgb="FF000000"/>
        <rFont val="Times New Roman"/>
      </rPr>
      <t xml:space="preserve">Realizar una reunion al inicio de cada contrato en donde se socialice el procedimiento para la presentación de las cuentas de cobro.
</t>
    </r>
    <r>
      <rPr>
        <strike/>
        <sz val="14"/>
        <color rgb="FF000000"/>
        <rFont val="Times New Roman"/>
      </rPr>
      <t xml:space="preserve">
</t>
    </r>
  </si>
  <si>
    <t>01/04/2023
30/12/2023</t>
  </si>
  <si>
    <t>03 de septiembre de 2024</t>
  </si>
  <si>
    <t xml:space="preserve">CAPACITACIÓN
Para el segundo cuatrimestre los (as) servidores y contratistas responsables de Capacitación realizaron acompañamiento a los dos (2) procesos de formación; Etiqueta y protocolo y Reforma tributaria, durante el acompañamiento se revisó y valido el cumplimiento de las obligaciones establecidas en el contrato. 
Para el segundo cuatrimestre se tramitaron dos (2) pagos del contrato 1844 -2024, de los procesos de formación Etiqueta y protocolo y Reforma tributaria, para estos pagos el supervisor y el apoyo a la supervisión del contrato verificaron que la información contenida en el formato A-GCO-FT-052 de cada una de las obligaciones contractuales contara con las evidencias que allí se indican y mediante las que se corroboró el cumplimiento de las obligaciones  y que las mismas correspondieran a los servicios a cancelar. 
</t>
  </si>
  <si>
    <t>Se realizó reunión inicial el 22 de julio de 2024 del contrato No 1844 – 2024 firmado con la Universidad Colegio Mayor Nuestra Señora del Rosario en la que se trató como uno de los puntos del orden del día en el numeral 4 y según el procedimiento A-GFI-PR-009 CUENTAS POR PAGAR, los documentos que se deben remitir para cada cuenta de cobro o pago a realizarse referente al contrato en mención.</t>
  </si>
  <si>
    <t xml:space="preserve">No se materializó el riesgo </t>
  </si>
  <si>
    <r>
      <rPr>
        <sz val="11"/>
        <color rgb="FF000000"/>
        <rFont val="Times New Roman"/>
      </rPr>
      <t xml:space="preserve">04/09/2024
</t>
    </r>
    <r>
      <rPr>
        <u/>
        <sz val="11"/>
        <color rgb="FF000000"/>
        <rFont val="Times New Roman"/>
      </rPr>
      <t xml:space="preserve">Control 1: </t>
    </r>
    <r>
      <rPr>
        <sz val="11"/>
        <color rgb="FF000000"/>
        <rFont val="Times New Roman"/>
      </rPr>
      <t xml:space="preserve">Se verifica los soportes aportados por el proceso, los  cuales dan cumplimiento al seguimiento realizado en las dos (2) capacitaciones desarrolladas, donde se revisó y verifico las obligaciones establecidas en el  contrato para realizar los respectivos pagos.
</t>
    </r>
    <r>
      <rPr>
        <u/>
        <sz val="11"/>
        <color rgb="FF000000"/>
        <rFont val="Times New Roman"/>
      </rPr>
      <t xml:space="preserve">Control 2: </t>
    </r>
    <r>
      <rPr>
        <sz val="11"/>
        <color rgb="FF000000"/>
        <rFont val="Times New Roman"/>
      </rPr>
      <t xml:space="preserve">No se presenta seguimiento para este periodo por encontrarse el contrato de Bienestar en etapa precontractual. 
</t>
    </r>
    <r>
      <rPr>
        <u/>
        <sz val="11"/>
        <color rgb="FF000000"/>
        <rFont val="Times New Roman"/>
      </rPr>
      <t xml:space="preserve">Control 3: </t>
    </r>
    <r>
      <rPr>
        <sz val="11"/>
        <color rgb="FF000000"/>
        <rFont val="Times New Roman"/>
      </rPr>
      <t xml:space="preserve">De acuerdo a las evidencias  aportadas por el proceso, se observa por parte de los supervisores y/o apoyos a la supervisión de los contratos, la verificación de la información relacionada en el formato A-GCO-FT-052 versus las obligaciones contractuales de los contratos. Asi mismo las demás evidencias aportadas que conllevan a la  cancelación de los servicios prestados.
</t>
    </r>
    <r>
      <rPr>
        <u/>
        <sz val="11"/>
        <color rgb="FF000000"/>
        <rFont val="Times New Roman"/>
      </rPr>
      <t xml:space="preserve">Acciones de fortalecimiento: </t>
    </r>
    <r>
      <rPr>
        <sz val="11"/>
        <color rgb="FF000000"/>
        <rFont val="Times New Roman"/>
      </rPr>
      <t xml:space="preserve">Se evidenció el cumplimiento de la acción de fortalecimiento propuesta por el proceso, ya que se viene cumpliendo para los contratos de bienes de la vigencia 2024, la socialización con el proveedor el procedimiento para la presentación de las cuenta de cobro.
</t>
    </r>
    <r>
      <rPr>
        <u/>
        <sz val="11"/>
        <color rgb="FF000000"/>
        <rFont val="Times New Roman"/>
      </rPr>
      <t xml:space="preserve">Para este periodo NO se materializo el riesgo.
</t>
    </r>
    <r>
      <rPr>
        <sz val="11"/>
        <color rgb="FF000000"/>
        <rFont val="Times New Roman"/>
      </rPr>
      <t xml:space="preserve"> 
Se evidencia que se realizaron las actividades relacionadas como contigencia.</t>
    </r>
  </si>
  <si>
    <t>Control N° 1: Se evidenció la ejecución de la actividad de control.
Control N° 2: Se evidenció la ejecución de la actividad de control.
Control N° 3: Se evidenció la ejecución de la actividad de control.
Acción de Fortalecimiento N° 1: Se evidenció la ejecución de la actividad de control.
Materialización de los Riesgos: No se mterializaron</t>
  </si>
  <si>
    <t>BIENESTAR
Durante el segundo cuatrimestre se está en el proceso precontractual para la ejecución de las actividades  que se realizarán mediante contrato de prestación de servicios, por lo anterior el control no se ha ejecutado.</t>
  </si>
  <si>
    <t xml:space="preserve">
Durante el segundo cuatrimestre se está en el proceso precontractual para la ejecución de las actividades  que se realizarán mediante contrato de prestación de servicios, por lo anterior la acción de fortalecimiento no se ha ejecutado. 
</t>
  </si>
  <si>
    <t>El contrato no ha iniciado por lo tanto no se puede entregar evidencia de la ejecución de los controles ni de la acción de fortalecimiento.</t>
  </si>
  <si>
    <t xml:space="preserve">SEGURIDAD Y SALUD EN EL TRABAJO
Durante el segundo cuatrimestre de 2024, se realizaron los siguientes pagos:
1.En cumplimiento del contrato con el servicio medico UNIMSALUD contrato N°2083 de 2023, se realizaron dos pagos correspondientes a los servicios prestados desde el 01 al 30 de junio de 2024 y del 01 al 26 de julio de 2024, radicados a la Gerencia financiera con el formato A-GCO-FT-052 Informe de Supervisión Contrato de Bienes y Servicios firmados.
2. En cumplimiento del contrato de mantenimiento y recarga de extintores INDUEXT Ingenieria contrato N°666 de 2024, se realizó un pago correspondientes al servicio prestados desde el 01 al 30 de junio de 2024, radicado a la Gerencia financiera con el formato A-GCO-FT-052 Informe de Supervisión Contrato de Bienes y Servicios firmados.
3. En cumplimiento del contrato de adquisicion de elementos de protección personal para el personal del IDIPRON CONVIL SOLUCIONESS.A.S. contrato N°2124 de 2023, se realizó un pago correspondientes al servicio prestado (Unico Pago), radicado a la Gerencia Financiera con el formato A-GCO-FT-052 Informe de Supervisión Contrato de Bienes y Servicios firmados y acta de liquidación.
Para ninguno de los pagos se han detectado inconsistencias en las evidencias o los servicios a cancelar, por lo anterior, no se ha realizado la devolución al proveedor.  </t>
  </si>
  <si>
    <t xml:space="preserve">Para el contrato con la empresa UNIMSALUD Se realizó divulgacion del procedimiento para cuentas en el año 2023 , puesto que este contrato se esta ejecutando desde el mes de Octubre. Este procedimiento se esta llevando a cabo durante la ejecucion del contrato en los pagos correspondientes al año 2024. 
Para el contrato con la empresa INDUEXT INGENIERIA SAS  se socializó el dia 2/04/2024  en la reunion inicial el procedimiento a seguir y las condiciones y procedimientos internos de la entidad para la ejecucion del contrato.
Para el contrato con la empresa CONVIL se realizó divulgacion del procedimiento para cuentas en el año 2023 , puesto que este contrato se esta ejecutando desde el mes de Noviembre. Este procedimiento se esta llevando a cabo durante la ejecucion del contrato en los pagos correspondientes al año 2024. </t>
  </si>
  <si>
    <t>Acta de reunión</t>
  </si>
  <si>
    <t>GESTION AMBIENTAL</t>
  </si>
  <si>
    <t>Prevenir y/o mitigar los impactos ambientales generados por el desarrollo de las actividades misionales y administrativas en el IDIPRON a través del desarrollo de  planes, programas, acciones y controles operacionales que involucren a los NNAJ, funcionarios, contratistas y proveedores en las unidades de protección integral y sedes administrativas del instituto; con el fin de dar cumplimiento al marco normativo ambiental y políticas públicas ambientales distritales y nacionales.</t>
  </si>
  <si>
    <t>El proceso inicia con la identificación de aspectos, impactos ambientales y el marco normativo ambiental aplicable en las unidades de protección integral y sedes administrativas; siguiendo con la formulación e implementación de planes, programas, acciones y controles  operacionales para la prevención y mitigación de las afectaciones negativas al medio ambiente producidas por la ejecución de las actividades misionales y administrativas del instituto; finalizando con el seguimiento de los planes, programas, acciones, controles operacionales y reporte de avance que den cumplimiento al marco de la normatividad ambiental aplicable y al mejoramiento del desempeño ambiental de la Entidad.</t>
  </si>
  <si>
    <t>OBSERVACIONES OFICINA DE CONTROL INTERNO</t>
  </si>
  <si>
    <t xml:space="preserve">Ausencia o debilidad de canales de comunicación </t>
  </si>
  <si>
    <t xml:space="preserve">Omisión intencional de las obligaciones ambientales en el concepto emitido  por parte del funcionario o contratista del proceso de Gestión Ambiental  con el fin de beneficiar a un proponente especifico que esté participando en los procesos de contratación del Instituto. </t>
  </si>
  <si>
    <t>1. Incumplimientos de los compromisos ambientales, imposibilitando el cumplimiento de la misión de la entidad y del área de gestión ambiental.      
2. Prevalencia de intereses particulares a los institucionales  afectando las políticas de transparencias del IDIPRON.  
3. Falta de accesibilidad de partes interesadas con la información del área de gestión ambiental. 
4. Quejas ante los entes de control.
                                                                                                                                                                                                                                                                           5. Reprocesos de información</t>
  </si>
  <si>
    <t xml:space="preserve">Cada vez que se estructure un proceso de contratacion de bienes y servicios, el funcionario y/o contratistas designados como estructuradores técnicos  solicitan, a través de la mesa de ayuda ARANDA,  a la Gerencia Administrativa la emisión de las cláusulas ambientales aplicables al proceso de contratación.
El proceso de Gestion Ambiental, una vez recibida la solicitud por la mesa de ayuda, revisa el requerimiento técnico y el anexo y/o fichas técnicas del proceso de contatación para evaluar y determinar la aplicabilidad de cláusulas ambientales en el proceso de contratacíón de acuerdo con el Instructivo A-GAM-IN-001 Mesa de Ayuda de Gestión Ambiental.
Una véz revisados los documentos antes mencionados, el responsable del proceso de gestión ambiental emite el concepto con las cláusulas ambientales el cual queda registrado por la mesa de ayuda ARANDA y/o por correo electrónico.
</t>
  </si>
  <si>
    <t xml:space="preserve">Informar a la Oficina Asesora Jurídica para que determine las acciones que se deben emprender frente al contrato, al proveedor y al funcionario o contratista encargado de emitir el concepto ambiental. </t>
  </si>
  <si>
    <t>Realizar dos informes de compras verdes en el cual se relacionen todos los conceptos de cláusulas ambientales emitidos por el proceso de Gestión Ambiental para cada semenstre para los procesos de contratación de bienes y servicios</t>
  </si>
  <si>
    <t>01/05/2024 a 15/12/2024</t>
  </si>
  <si>
    <t>1, Durante el periodo comprendido del 01 de Mayo  al  30 de Agosto del 2024, se recibiero  20 solicitudes de clausulas ambientales  en  la Mesa de Ayuda de gestion ambiental , las cuales fueron atendidas en terminos de oportunidad y efectividad , teniendo en cuenta los tiempos establecidos en el instructivo A-GAM-IN-001 Mesa de Ayuda de Gestion Ambiental. 
Como soportes de ejcución del control se aporta:
1, 20 Correos Electronicos con el concepto ambiental para los contratos</t>
  </si>
  <si>
    <t>1, Se elabora informe de compras verdes en el cual se relacionan todos los conceptos ambientales, con las clausulas ambientales de los proceso de contratacion de bienes y servicios  emitidos durante el periodo del 1 enero al 30 de Julio del 2024
Como soportes de ejcución del control se aporta:
1, 1  Informe de Compras Verdes I Semestre 2024</t>
  </si>
  <si>
    <t>Durante el periodo comprendido del01 de Mayo  al  30 de Agosto del 2024, el riesgo no se ha materializado, por tal motivo  mo se han ejecutado las acciones establecidas  para contener el riego en el caso de su materialización</t>
  </si>
  <si>
    <t>N/A</t>
  </si>
  <si>
    <t>Control N° 1:  Se evidencia la aplicación del control definido en las solicitudes de aranda soportadas (20 solicitudes), a través de las mesas de ayuda y la emisión del concepto con las clausulas ambientales por parte del proceso.
Accion de Fortalecimiento: Para este periodo se presenta el primer informe de Compras verdes del Primer semestre del 2024</t>
  </si>
  <si>
    <t>Control N°1: Se evidenció la ejecución de la actividad de control
Acción de Fortalecimiento N° 1: La evidencia aportada no permite verificar ejecución de la actividad de control, debido a: El informe presentado cubre el periodo 1° de enero a 30 de junio de 2023 y no de 2024.
Recomendación: Respecto de la Acción de Fortalecimiento, se recomienda elaborar los informes correspondientes a los periodos propuestos para 2024.</t>
  </si>
  <si>
    <t>Formato de concepto ambiental
Documento con lineamientos para la emisión de los conceptos ambientales</t>
  </si>
  <si>
    <t>GESTION FINANCIERA</t>
  </si>
  <si>
    <t>Planear, gestionar y controlar los recursos del IDIPRON mediante los diferentes lineamientos financieros, con el fin de dar cumplimiento a los objetivos institucionales de manera transparente, eficiente y ágil **</t>
  </si>
  <si>
    <t>El proceso comienza con la programación anual del anteproyecto de presupuesto; y una vez que ingresan al IDIPRON los recursos financieras a través de transferencias, convenios, donaciones y los demás conceptos, se realiza la causación y pago conforme a lo presupuestado y aprobado con el fin de dar cumplimiento a todas las operaciones que el Instituto requiere para su funcionamiento, culminando con el respectivo cierre de las operaciones. **</t>
  </si>
  <si>
    <t xml:space="preserve">
 - Herramienta de seguridad desactualizada
- Falta de control en la aprobación de usuarios y permiso de consulta de la aplicación contable SYSMAN </t>
  </si>
  <si>
    <t>Omisión intencional de los requisitos o actividades del procedimiento para el pago a proveedores y contratistas para beneficio propio o de un tercero</t>
  </si>
  <si>
    <t xml:space="preserve"> - Presentación de informes financieros no acorde a la realidad financiera del Instituto.
 - Sanciones y/o multas. </t>
  </si>
  <si>
    <r>
      <rPr>
        <b/>
        <sz val="14"/>
        <color rgb="FF000000"/>
        <rFont val="Times New Roman"/>
      </rPr>
      <t>Gerencia Financiera</t>
    </r>
    <r>
      <rPr>
        <sz val="14"/>
        <color rgb="FF000000"/>
        <rFont val="Times New Roman"/>
      </rPr>
      <t xml:space="preserve">: Trimestralmente los líderes de los equipos de trabajo (contabilidad, presupuesto y tesorería) realizan la revisión de los usuarios y perfiles que se encuentren creados en los aplicativos financieros, revisando las funciones que realiza y que  los permisos otorgados correspondan a los establecidos por la Gerencia. Si producto de la revisión se determina la necesidad de eliminar uno o mas usuarios, se solicita la depuración a la Oficina de Tics.
</t>
    </r>
    <r>
      <rPr>
        <b/>
        <sz val="14"/>
        <color rgb="FF000000"/>
        <rFont val="Times New Roman"/>
      </rPr>
      <t>Presupuesto</t>
    </r>
    <r>
      <rPr>
        <sz val="14"/>
        <color rgb="FF000000"/>
        <rFont val="Times New Roman"/>
      </rPr>
      <t xml:space="preserve">: Cada vez que se reciba una solicitud de creación o modificación de terceros, los funcionarios y/o contratistas responsables de presupuesto y de la creación de terceros  revisan que la solicitud de creación o modificación se realice desde un correo electrónico institucional al correo terceros1@idipron.gov.co, con los documentos descritos en las condiciones generales del procedimiento </t>
    </r>
    <r>
      <rPr>
        <b/>
        <sz val="14"/>
        <color rgb="FF000000"/>
        <rFont val="Times New Roman"/>
      </rPr>
      <t xml:space="preserve">Creación y/o modificación de terceros A-GFI-PR-018. </t>
    </r>
    <r>
      <rPr>
        <sz val="14"/>
        <color rgb="FF000000"/>
        <rFont val="Times New Roman"/>
      </rPr>
      <t xml:space="preserve"> Una vez creado el tercero, se toma de la información registrada en el aplicativo de Sysman, para proceder a con la solicitud de creación y/o modificación de terceros a la Secretaria de Hacienda Distrital. En caso se que la solicitud no cumpla con los requisitos, se devuelve la solicitud.
</t>
    </r>
    <r>
      <rPr>
        <b/>
        <sz val="14"/>
        <color rgb="FF000000"/>
        <rFont val="Times New Roman"/>
      </rPr>
      <t>Tesoreria</t>
    </r>
    <r>
      <rPr>
        <sz val="14"/>
        <color rgb="FF000000"/>
        <rFont val="Times New Roman"/>
      </rPr>
      <t>: Antes de realizar el pago, el o la responsable de tesorería y el Ordenador del Gasto realizan la revisión de la Relación Pagos Ordenes de Servicio; Si la fuente son recursos administrados, verifican que el archivo plano cargado en el portal bancario coincida con el valor y la cantidad de pagos relacionados, si la fuente es recursos distrito se revisan dentro del workflow del aplicativo BogData, el número del lote, descargan el PDF, revisan el valor a pagar y firman digitalmente.</t>
    </r>
  </si>
  <si>
    <t xml:space="preserve"> - Identificar quien y la fecha de la impresión de auxiliar 
 - Identificar si el auxiliar es impreso por personas ajenas al área de contabilidad y si la información fue tomada en cuenta para alguna toma de decisiones significativa.
 - Informar al líder del proceso y dar la información financiera del caso.
- Identificar la posible solución como: Correr proceso, Anular documento, reversar, modificar las afectaciones</t>
  </si>
  <si>
    <t>Documentar los lineamientos para la creación y control de los usuarios del aplicativo contable.</t>
  </si>
  <si>
    <t>01/05/2023 al 30/10/2023</t>
  </si>
  <si>
    <t>Desde la Gerencia Financiera se han venido realizando actividades de control que permiten minimizar el riesgo de Omisión intencional de los requisitos o actividades del procedimiento para el pago a proveedores y contratistas para beneficio propio o de un tercero de la siguiente forma: 
1. Se ha realizado solicitud de creación de usuarios y roles a la Secretaría de Hacienda Distrital, así como solicitud de desactivación de usuarios en el aplicativo BOGDATA de acuerdo a las necesidades de la Gerencia Financiera.
2. Se ha realizado la creación de terceros de acuerdo al instructivo establecido para tal fin y se han realizado las devoluciones pertinentes cuando no se cumple con la informacion y requisitos establecidos. Todos medianta el correo electrónico establecido. 
3. Desde la Tesorería se genera control previo a la realización de pagos diferenciando las fuentes (administrados con la impresion y firma de giros, distrito con la firma digital de los lotes correspondientes)</t>
  </si>
  <si>
    <t>Se tiene documentado mediante el procedimiento "SOLICITUD DE CREACIÓN Y CONTROL DE USUARIOS SYSMAN A-GFI-PR-020 VR 01" el cual esta en proceso de actualización.</t>
  </si>
  <si>
    <t xml:space="preserve">
</t>
  </si>
  <si>
    <t xml:space="preserve">
Se evidencian las actividades realizadas a partir de los controles planteados, con los respectivos soportes. Se sugiere que la actividad de fortalecimiento para el siguiente seguimiento sea el procedimiento ya actualizado.</t>
  </si>
  <si>
    <r>
      <rPr>
        <b/>
        <sz val="12"/>
        <color rgb="FF000000"/>
        <rFont val="Times New Roman"/>
      </rPr>
      <t xml:space="preserve">CONTROL 1:
</t>
    </r>
    <r>
      <rPr>
        <sz val="12"/>
        <color rgb="FF000000"/>
        <rFont val="Times New Roman"/>
      </rPr>
      <t xml:space="preserve">La evidencia aportada no permite verificar ejecución de la actividad de control, porque la evidencia presentada, corresponde a solicitud de creación de terceros y no hace referencia a la descripción del control.
</t>
    </r>
    <r>
      <rPr>
        <b/>
        <sz val="12"/>
        <color rgb="FF000000"/>
        <rFont val="Times New Roman"/>
      </rPr>
      <t xml:space="preserve">CONTROL 2
</t>
    </r>
    <r>
      <rPr>
        <sz val="12"/>
        <color rgb="FF000000"/>
        <rFont val="Times New Roman"/>
      </rPr>
      <t xml:space="preserve">se evidenció la ejecución de la actividad de control
</t>
    </r>
    <r>
      <rPr>
        <b/>
        <sz val="12"/>
        <color rgb="FF000000"/>
        <rFont val="Times New Roman"/>
      </rPr>
      <t xml:space="preserve">CONTROL 3
</t>
    </r>
    <r>
      <rPr>
        <sz val="12"/>
        <color rgb="FF000000"/>
        <rFont val="Times New Roman"/>
      </rPr>
      <t xml:space="preserve">se evidenció la ejecución de la actividad de control, sin embargo, se sugiere ampliar la evidencia con el soporte del archivo plano que menciona la descripción del control.
No se materializó el riesgo
</t>
    </r>
    <r>
      <rPr>
        <b/>
        <sz val="12"/>
        <color rgb="FF000000"/>
        <rFont val="Times New Roman"/>
      </rPr>
      <t xml:space="preserve">ACCIONES DE FORTALECIMIENTO:
</t>
    </r>
    <r>
      <rPr>
        <sz val="12"/>
        <color rgb="FF000000"/>
        <rFont val="Times New Roman"/>
      </rPr>
      <t xml:space="preserve">se evidenció la ejecución de la actividad de acción de fortalecimiento
</t>
    </r>
  </si>
  <si>
    <t>Documento elaborado y oficializado</t>
  </si>
  <si>
    <t xml:space="preserve">
1.Debilidad en los puntos de control establecidos en la oficina.
2. Suplantación de los jóvenes beneficiarios del estímulo de corresponsabilidad. </t>
  </si>
  <si>
    <t>Omision intencional de los requisitos o actividades por parte de los servidores o contratistas del proceso de Gestión Financiera - gestión tesorería para la entrega de tarjetas débito prepago  y claves para beneficio propio o de jóvenes no beneficiarios del pago de estímulos de corresponsabilidad.</t>
  </si>
  <si>
    <t>1.Demora en el pago al joven titular beneficiario.
2.Perdida de Recursos financieros.
3. Inicio de investigaciones. (denuncios)</t>
  </si>
  <si>
    <t>El profesional encargado de la tesorería es el encargado de custoriar las tarjetas de reposición en el bunker de la tesorería desde el momento en que la tarjeta llega a la entidad hasta el momento en que el joven recoge la tarjeta. El funcionario o contratista responsable de administrar las tarjetas debito prepago de los jóvenes vinculados al estimulo de corresponabilidad, al momento de entregar una tarjeta de reposicion, solicita el documento en físico del beneficiario y comprueba con la foto de la cédula de ciudadanía la identidad de la persona, se solicita que registre en el formato A-GFI-FT-007 Planilla Entrega de Tarjetas Prepagadas el numero de documento, y la firma tal como aparece en el documento de identidad; adicionalmente se solicita que indique fecha y lugar de nacimiento y edad y estos datos se confrontan contra el documento presentado. En caso de que el funcionario o contratista responsable de administrar las tarjetas debito prepago tenga dudas frente a la identidad de la persona,  no realiza la entrega de la tarjeta y se  informa a la persona que debe solicitar una certificación emitida por la Gerencia de Estratégias de Corresponsabilidad para poder hacer la entrega del plástico.</t>
  </si>
  <si>
    <t>1.No entregar la Tarjeta.
2.Bloquearla en el portal Redeban.</t>
  </si>
  <si>
    <t xml:space="preserve">Llevar un registro de las tarjetas custodiadas por la Gerencia Financiera en una matriz que permita realizar la trazabilidad desde que se reciben hasta que se entregan a los beneficiarios </t>
  </si>
  <si>
    <t>01/04/2023 al 30/10/2023</t>
  </si>
  <si>
    <t>01-05-2024 hasta 30-08-2024</t>
  </si>
  <si>
    <t xml:space="preserve">Desde la gerencia financiera se han venido realizando acciones de control con el objetivo de minizar el riesgo establecido. Estas acciones esstan en el marco de la custodia de las tarjetas y a su vez el protocolo para la entrega de las mismas y el registro en el formato A-GFI-FT-007 Planilla Entrega de Tarjetas Prepagadas  </t>
  </si>
  <si>
    <t>Se tiene una base en excel en la cual se registra la información de las tarjetas que se encuentran en custodia en la tesoreria.</t>
  </si>
  <si>
    <t xml:space="preserve">
Se evidencian las actividades realizadas a partir de los controles planteados, con los respectivos soportes. Se sugiere que la amtriz que se presenta como actividad de fortalecimiento, sea oficializada mediante la creación de un formato del proceso para el siguiente seguimiento.</t>
  </si>
  <si>
    <r>
      <rPr>
        <b/>
        <sz val="13"/>
        <color rgb="FF000000"/>
        <rFont val="Times New Roman"/>
      </rPr>
      <t xml:space="preserve">CONTROL 1
</t>
    </r>
    <r>
      <rPr>
        <sz val="13"/>
        <color rgb="FF000000"/>
        <rFont val="Times New Roman"/>
      </rPr>
      <t xml:space="preserve">se evidenció la ejecución de la actividad de control.
</t>
    </r>
    <r>
      <rPr>
        <b/>
        <sz val="13"/>
        <color rgb="FF000000"/>
        <rFont val="Times New Roman"/>
      </rPr>
      <t xml:space="preserve">ACCIONES DE FORTALECIMIENTO:
</t>
    </r>
    <r>
      <rPr>
        <sz val="13"/>
        <color rgb="FF000000"/>
        <rFont val="Times New Roman"/>
      </rPr>
      <t xml:space="preserve">se evidenció la ejecución de la actividad de fortalecimiento, sin embargo, la matriz utilizada no cumple con un formato formal del proceso, lo que es crucial para asegurar que la información pueda ser verificada de manera efectiva.
</t>
    </r>
    <r>
      <rPr>
        <b/>
        <sz val="13"/>
        <color rgb="FF000000"/>
        <rFont val="Times New Roman"/>
      </rPr>
      <t xml:space="preserve">No se materializó el riesgo
                                                                  RECOMENDACIONES
</t>
    </r>
    <r>
      <rPr>
        <sz val="13"/>
        <color rgb="FF000000"/>
        <rFont val="Times New Roman"/>
      </rPr>
      <t xml:space="preserve">Se sugiere que se formalice la matriz, mediante formato del proceso.                                       </t>
    </r>
  </si>
  <si>
    <t>Actas de reunión</t>
  </si>
  <si>
    <t xml:space="preserve">
Vulnerabilidad de los sistemas electrónicos, para el manejo de los portales bancarios.</t>
  </si>
  <si>
    <t>Sustracción de claves y nombres de usuarios por parte de los servidores o contratistas del proceso de Gestión Financiera y realización de pagos indebidos para beneficio propio o de un tercero</t>
  </si>
  <si>
    <t>1. Perdida de información y recursos financieros.
2. Investigaciones por entes de control.</t>
  </si>
  <si>
    <t xml:space="preserve">
Cada vez que se requiera realizar un pago a través del aplicativo de la Secretaría Distrital de Hacienda (BogData), éste debe contar con las aprobaciónes por parte de los delegados para tal fin (Líder de presupuesto y  Ordenador del Gasto)
Cada vez que haya un cambio en el funcionario profesional designado que lidera la Tesoreria y del designado como ordenador del gasto para pagos, El Director General solicita el cambio de responsables ante las entidades bancarias para el manejo de tokens y acceso a las cuentas bancarias del IDIPRON.
</t>
  </si>
  <si>
    <t>1. Comunicarse con la entidad bancaria para verificar la situación.
2. Informar al Ordenador del Gasto.
3.Solicitar al Área de Sistemas las verificaciones y actualizaciones respectivas.</t>
  </si>
  <si>
    <t>Elaborar un documento que consolide los lineamientos y buenas prácticas para el manejo seguro de los tokens de la entidad.</t>
  </si>
  <si>
    <t>1, Todos los pagos generados desde el aplicativo BOGDATA cumplen con la doble aprobación y firma digital de la profesional responsable de presupuesto y del respectivo ordenador del gasto. 2, En el mes de julio se realizó un cambio en la ordenación del gasto mediante la Resolución 377 de 2024, la cual fue comunicada a la Secretaria Distrital de Hacienda y a su vez a los diferentes bancos para la emisión de los tokens correspondientes desde el Superusuario del Representante Legal del Instituto.</t>
  </si>
  <si>
    <t>Se tiene documentado mediante el instructivo "SOLICITUD Y DEVOLUCIÓN DE TOKENS  A-GFI-IN-010" el cual esta en proceso de actualización.</t>
  </si>
  <si>
    <t>Se evidencian las actividades realizadas a partir de los controles planteados, con los respectivos soportes. Se sugiere que la actividad de fortalecimiento para el siguiente seguimiento sea el instructivo ya actualizado.</t>
  </si>
  <si>
    <r>
      <rPr>
        <b/>
        <sz val="12"/>
        <color rgb="FF000000"/>
        <rFont val="Times New Roman"/>
      </rPr>
      <t xml:space="preserve">CONTROL 1
</t>
    </r>
    <r>
      <rPr>
        <sz val="12"/>
        <color rgb="FF000000"/>
        <rFont val="Times New Roman"/>
      </rPr>
      <t xml:space="preserve">se evidenció la ejecución de la actividad de control.
</t>
    </r>
    <r>
      <rPr>
        <b/>
        <sz val="12"/>
        <color rgb="FF000000"/>
        <rFont val="Times New Roman"/>
      </rPr>
      <t xml:space="preserve">CONTROL 2
</t>
    </r>
    <r>
      <rPr>
        <sz val="12"/>
        <color rgb="FF000000"/>
        <rFont val="Times New Roman"/>
      </rPr>
      <t xml:space="preserve">se evidenció la ejecución de la actividad de control.
</t>
    </r>
    <r>
      <rPr>
        <b/>
        <sz val="12"/>
        <color rgb="FF000000"/>
        <rFont val="Times New Roman"/>
      </rPr>
      <t xml:space="preserve">ACCIONES DE FORTALECIMIENTO:
</t>
    </r>
    <r>
      <rPr>
        <sz val="12"/>
        <color rgb="FF000000"/>
        <rFont val="Times New Roman"/>
      </rPr>
      <t xml:space="preserve">se evidenció la ejecución de la actividad de fortalecimiento
No se materializó el riesgo
</t>
    </r>
  </si>
  <si>
    <t>Documento elaborado y  oficializado</t>
  </si>
  <si>
    <t>PLANEACIÓN</t>
  </si>
  <si>
    <t>E-PLA-FT 020</t>
  </si>
  <si>
    <t xml:space="preserve">  05</t>
  </si>
  <si>
    <t>GESTIÓN DE INVENTARIOS, ALMACEN Y ECONOMATO</t>
  </si>
  <si>
    <t>Administrar los bienes muebles de consumo, perecederos y no perecederos y los bienes muebles de propiedad, planta y equipo adquiridos y/o recibidos por el Instituto, dirigiendo su almacenamiento, registro y distribución bajo las normas y lineamientos que regulan la materia, haciendo uso de las herramientas tecnológicas que le permitan mantener actualizados los inventarios y optimizar el uso de los recursos del Instituto para apoyar el abastecimiento de las sedes y unidades de protección integral de IDIPRON y la entrega de información confiable para la toma de decisiones</t>
  </si>
  <si>
    <t>El proceso inicia desde la recepción de los documentos para el ingreso de los elementos y/o bienes, los cuales son administrados, custodiados, controlados, distribuidos y puestos a disposición de los diferentes procesos del IDIPRON y finaliza con la actualización del inventario en bodega, la entrega de la cuenta mensual y los controles administrativos sobre los elementos en bodega y los bienes en servicio.</t>
  </si>
  <si>
    <t xml:space="preserve">1. Consentimiento de recibir bienes o elementos que no cumplen las especificaciones técnicas requeridas.
2. Efectuar modificaciones a las fichas técnicas o condiciones contractuales sin el debido procedimiento. </t>
  </si>
  <si>
    <t>Posibilidad de que por omisión intencional de las actividades del procedimiento de ingreso por parte del encargado de las sub bodegas y/o supervisor del contrato, se reciban bienes y/o elementos que no cumplan con las especificaciones técnicas para beneficio propio o de un tercero.</t>
  </si>
  <si>
    <t>Hallazgos de los entes de control.
Fallas en la prestación del servicio.
Perdida de la imagen institucional del Instituto.
Responsabilidades Disciplinarias
Que la misionalidad del IDIPRON se vea comprometida debido a la recepción de elementos que no corresponden a la ficha técnica de los bienes adquiridos.
Ingreso de elementos diferentes en cantidad y calidad a los adquiridos por la entidad.</t>
  </si>
  <si>
    <t>El Técnico(a) Administrativo(a) o el Auxiliar Administrativo(a) delegado(a) por parte del proceso Gestión de Inventarios, Almacén y Economato,  cada vez que se programe una recepción de contrato de bienes y /o elementos  realiza la revisión física (características, cantidades, estado y demás) contra lo pactado en el contrato, fichas técnicas y el documento de entrega (remisión o acta de entrega), si los bienes  NO corresponden con lo requerido por la entidad, no se reciben   y se realiza la devolución de los bienes y / o elementos así: 
•  Si es Contrato de compraventa se devuelve la totalidad de los bienes.
•  Si es Contrato de Suministro devolver únicamente los bienes que no cumplen con lo estipulado. 
Diligencia  en original y copias  el formato Nota de Devolución Recibo de Elementos y/o Bienes A-GIAE-FT-007  con sus observaciones correspondientes.
En caso que el Supervisor(a) del Contrato o su apoyo de su consentimiento de recibir elementos que NO cumplen con las especificaciones técnicas o se hagan modificaciones a las fichas técnicas o condiciones del contrato sin el debido procedimiento (otrosí Modificatorio) debidamente legalizado, El Técnico(a) o Auxiliar Administrativo(a) delegado(a) debe enviar el correspondiente informe al jefe inmediato para que a su vez se remita este informe al Director, el Gerente de Proyecto, a la Gerencia de Contratación y a la Oficina de Control Interno, acompañado del Acta suscrita entre Supervisor(a) y el (la)contratista donde se asume la responsabilidad del hecho.</t>
  </si>
  <si>
    <t xml:space="preserve">1. Poner en conocimiento del Director, el Gerente de Proyecto, a la Oficina Jurídica y a la Oficina de Control Interno, acompañado de los documentos que soportan la acción u omisión para que se tomen las acciones pertinentes y se ponga en conocimiento de las autoridades competentes
2.  Realizar mesa de trabajo con el supervisor del contrato y se determinen los ajustes necesarios para subsanar la situación </t>
  </si>
  <si>
    <t>Realizar 4 conversatorios durante el año, relacionados con el proceso operativo y administrativo de Gestión de Inventarios, Almacén y Economato dirigidos a supervisores de contratos de adquisición de bienes y responsables de inventario</t>
  </si>
  <si>
    <t>01/03/2024 al 30/11/2024</t>
  </si>
  <si>
    <r>
      <rPr>
        <b/>
        <u/>
        <sz val="11"/>
        <color rgb="FF000000"/>
        <rFont val="Times New Roman"/>
      </rPr>
      <t xml:space="preserve">SEGUNDO MONITOREO:
</t>
    </r>
    <r>
      <rPr>
        <sz val="11"/>
        <color rgb="FF000000"/>
        <rFont val="Times New Roman"/>
      </rPr>
      <t xml:space="preserve">
Con base en los requerimientos realizados por los supervisores de contratos de adquisición de bienes, fueron programadas las recepciones de bienes de consumo, consumo controlado y/o devolutivos para el recibo en las diferentes sub- bodegas, correspondientes a contratos y/u órdenes de compra.
Durante estas recepciones, se realizaron las correspondientes actividades de revisión lo que dio como resultado el recibo a satisfacción o las notas de devolución respectivas, cuando a ello hubo lugar; realizando 105 remisiones y 97 Notas de devolución
Se adjunta el seguimiento en formato PDF. </t>
    </r>
  </si>
  <si>
    <r>
      <t xml:space="preserve">Para minimizar la materialización de los riesgos asociados con el ingreso de elementos que no cumplan con las características técnicas estipuladas, el equipo de trabajo del proceso de gestión de inventarios, almacén y economato, sensibiliza y orienta a los funcionarios y contratistas mediante conversatorios y mesas de trabajo en temas relacionados con los procedimientos operativos y administrativos sobre el ingreso de los bienes y elementos ya contratados, así: 
</t>
    </r>
    <r>
      <rPr>
        <b/>
        <sz val="11"/>
        <color rgb="FF000000"/>
        <rFont val="Times New Roman"/>
      </rPr>
      <t xml:space="preserve">20240605 </t>
    </r>
    <r>
      <rPr>
        <sz val="11"/>
        <color rgb="FF000000"/>
        <rFont val="Times New Roman"/>
      </rPr>
      <t xml:space="preserve">Conversatorio_mesa de trabajo -asesores Secretaria Gral_Adm-Proy-Inv-7727
</t>
    </r>
    <r>
      <rPr>
        <b/>
        <sz val="11"/>
        <color rgb="FF000000"/>
        <rFont val="Times New Roman"/>
      </rPr>
      <t>20240617</t>
    </r>
    <r>
      <rPr>
        <sz val="11"/>
        <color rgb="FF000000"/>
        <rFont val="Times New Roman"/>
      </rPr>
      <t xml:space="preserve"> Conversatorio_mesa de trabajo Gcia Administrativa
</t>
    </r>
    <r>
      <rPr>
        <b/>
        <sz val="11"/>
        <color rgb="FF000000"/>
        <rFont val="Times New Roman"/>
      </rPr>
      <t>20240617</t>
    </r>
    <r>
      <rPr>
        <sz val="11"/>
        <color rgb="FF000000"/>
        <rFont val="Times New Roman"/>
      </rPr>
      <t xml:space="preserve"> Conversatorio_mesa de trabajo SST_nominas
</t>
    </r>
    <r>
      <rPr>
        <b/>
        <sz val="11"/>
        <color rgb="FF000000"/>
        <rFont val="Times New Roman"/>
      </rPr>
      <t>20240624</t>
    </r>
    <r>
      <rPr>
        <sz val="11"/>
        <color rgb="FF000000"/>
        <rFont val="Times New Roman"/>
      </rPr>
      <t xml:space="preserve"> Conversatorio_mesa de trabajo Sub-Poblacional</t>
    </r>
  </si>
  <si>
    <t>No se ha materializado el riesgo</t>
  </si>
  <si>
    <t>Se presentan intermitencias en el servicio de internet, lo que dificulta las operaciones diarias en las sub-bodegas.
El trámite administrativo en cuanto al proceso de la contratación del personal de CPS, ha influido en el cumplimiento de los registros y reportes con oportunidad</t>
  </si>
  <si>
    <r>
      <rPr>
        <u/>
        <sz val="10"/>
        <color rgb="FF000000"/>
        <rFont val="Times New Roman"/>
      </rPr>
      <t>Control 1</t>
    </r>
    <r>
      <rPr>
        <sz val="10"/>
        <color rgb="FF000000"/>
        <rFont val="Times New Roman"/>
      </rPr>
      <t xml:space="preserve">: Se verifica la aplicación del control, teniendo en cuenta las evidencias aportadas por el proceso. Se identifican 4 carpetas: Bodega Cra 32, Bodega La favorita, Bodega Perdomo y Bodega San Blas, en las que se identifican las recepciones  o devoluciones de los bienes y/o servicios
</t>
    </r>
    <r>
      <rPr>
        <u/>
        <sz val="10"/>
        <color rgb="FF000000"/>
        <rFont val="Times New Roman"/>
      </rPr>
      <t>Acciones de Fortalecimiento</t>
    </r>
    <r>
      <rPr>
        <sz val="10"/>
        <color rgb="FF000000"/>
        <rFont val="Times New Roman"/>
      </rPr>
      <t>: Se evidencia las actas de los 4 conservatorios realizados durnate el segundo trimestre del año</t>
    </r>
  </si>
  <si>
    <t xml:space="preserve">Control 1: se evidenció la ejecución de la actividad de control
Acciones de Fortalecimiento: se evidenció la ejecución de la actividad de control
</t>
  </si>
  <si>
    <t>Acta de Reunión / Listado de asistencia</t>
  </si>
  <si>
    <t xml:space="preserve">El responsable del inventario de bienes devolutivos o de consumo controlado en servicio dé su consentimiento de salida o traslado de bienes Devolutivos sin el lleno de los requisitos debido procedimiento. 
Que dentro de cada Sede, Área, Dependencia o sitio donde se encuentren bienes devolutivos o de consumo controlado en servicio, no se realicen controles periódicos por parte de los responsable de inventarios. </t>
  </si>
  <si>
    <t>Sustracción de bienes devolutivos y/o elementos de consumo controlado en servicio o en bodega y/o elementos de consumo en bodega de propiedad o bajo custodia del IDIPRON por parte de los funcionarios y/o contratistas del Instituto para beneficio propio o de un tercero.</t>
  </si>
  <si>
    <t>Hallazgos de los entes de control.
Fallas en la prestación del servicio.
Perdida de la imagen institucional del Instituto.
Responsabilidades Disciplinarias y/o Fiscales
Que la misionalidad del IDIPRON se vea comprometida debido a la recepción de bienes que no corresponden  con lo requerido en la ficha técnica o minuta del contrato</t>
  </si>
  <si>
    <r>
      <rPr>
        <sz val="14"/>
        <color rgb="FF000000"/>
        <rFont val="Times New Roman"/>
      </rPr>
      <t xml:space="preserve">1. Los funcionarios del proceso Gestión de Inventarios, Almacén y Economato, realizan anualmente </t>
    </r>
    <r>
      <rPr>
        <b/>
        <sz val="14"/>
        <color rgb="FF000000"/>
        <rFont val="Times New Roman"/>
      </rPr>
      <t xml:space="preserve"> tomas físicas de inventarios integral</t>
    </r>
    <r>
      <rPr>
        <sz val="14"/>
        <color rgb="FF000000"/>
        <rFont val="Times New Roman"/>
      </rPr>
      <t>, registrando  en el formato Inventario físico por dependencia y verificando físicamente los elementos encontrados contra los registros del sistema con el fin de determinar su existencia y la actualización de los datos del sistema
En caso de que, producto de la toma física de inventario, se detecte la pérdida de un bien devolutivo y el responsable no pueda justificar el traslado o cambio de ubicación, se procede a ejecutar el procedimiento A-GFI-PR-017 Responsabilidad y trámite ante siniestro.
2. Los funcionarios o contratistas del proceso  Gestión de Inventarios, Almacén y Economato, cada vez que se solicite por parte de la Gerencia de Recursos Físicos realizan toma física selectiva, aleatoria o generales por dependencia. registrando en el formato Inventario físico por dependencia y verificando físicamente una muestra de elementos determinados contra los registros del sistema, con el fin de determinar su existencia y la actualización de los datos del sistema.
En caso de que, producto de la toma física selectiva y/o aleatoria, se detecte la pérdida de un bien devolutivo y el responsable no pueda justificar el traslado o cambio de ubicación, se procede a ejecutar el procedimiento A-GFI-PR-017 Responsabilidad y trámite ante siniestro.</t>
    </r>
  </si>
  <si>
    <t xml:space="preserve">1. Poner en conocimiento del Director, el Gerente de Proyecto, a la Oficina Asesora Jurídica y a la Oficina de Control Interno, acompañado de los documentos que soportan la acción u omisión para que se tomen las acciones pertinentes y se ponga en conocimiento de las autoridades competentes
2.  Realizar mesa de trabajo con el supervisor del contrato y se determinen los ajustes necesarios para subsanar la situación </t>
  </si>
  <si>
    <t>Realizar 4 conversatorios durante el año, relacionados con el proceso operativo y administrativo del proceso  Gestión de Inventarios, Almacén y Economato dirigidos a supervisores de contratos de adquisición de bienes y responsables de inventario</t>
  </si>
  <si>
    <r>
      <rPr>
        <b/>
        <u/>
        <sz val="16"/>
        <color rgb="FF000000"/>
        <rFont val="Times New Roman"/>
      </rPr>
      <t xml:space="preserve">SEGUNDO SEGUIMIENTO:
</t>
    </r>
    <r>
      <rPr>
        <sz val="11"/>
        <color rgb="FF000000"/>
        <rFont val="Times New Roman"/>
      </rPr>
      <t xml:space="preserve">
</t>
    </r>
    <r>
      <rPr>
        <b/>
        <u/>
        <sz val="14"/>
        <color rgb="FF000000"/>
        <rFont val="Times New Roman"/>
      </rPr>
      <t xml:space="preserve">ACTIVIDAD DE CONTROL 1.
</t>
    </r>
    <r>
      <rPr>
        <sz val="11"/>
        <color rgb="FF000000"/>
        <rFont val="Times New Roman"/>
      </rPr>
      <t xml:space="preserve">
Para el segundo seguimiento, se reporta tomas física de inventarios integral (junio-julio-agosto), que se realiza por los  funcionarios y demás colaboradores del proceso Gestión de Inventarios, Almacén y Economato y el apoyo de los demás colaboradores de las dependencias verificadas del Instituto.
ienes, así:
JUNIO
.) CA El Castillo
.) CA La Victoria
.) UPI Santa Lucia
.) UPI Perdomo
.) UPI Luna Park
.) Gestión documental calle 15
JULIO
.) Atención al Ciudadano
.) Gestión Documental Cll. 61
.) Gestión Documental Cl. 63
.) UPI Belén
.) UPI Bosa
.) UPI La 12
.) UPI La 27
.) UPI Liberia
AGOSTO 
.) Bienestar
.) Comedor Arborizadora
.) Comedor Bosa
.) Comedor La Rioja (Belén)
.) Comedor Perdomo
.) Comedor San Blas
.) Comedor Usme
.) Economato
.) Gerencia Talento Humano
.) Gestión Administración de Personal
.) Nómina
.) Sala de juntas Cll. 63
.) Sub-bodega San Blas
.) UPI El Edén
</t>
    </r>
    <r>
      <rPr>
        <b/>
        <u/>
        <sz val="14"/>
        <color rgb="FF000000"/>
        <rFont val="Times New Roman"/>
      </rPr>
      <t xml:space="preserve">ACTIVIDAD DE CONTROL 2.
</t>
    </r>
    <r>
      <rPr>
        <sz val="11"/>
        <color rgb="FF000000"/>
        <rFont val="Times New Roman"/>
      </rPr>
      <t xml:space="preserve">
Durante este periodo se realizaron tomas físicas </t>
    </r>
    <r>
      <rPr>
        <u/>
        <sz val="11"/>
        <color rgb="FF000000"/>
        <rFont val="Times New Roman"/>
      </rPr>
      <t xml:space="preserve">aleatorias </t>
    </r>
    <r>
      <rPr>
        <sz val="11"/>
        <color rgb="FF000000"/>
        <rFont val="Times New Roman"/>
      </rPr>
      <t xml:space="preserve">durante el </t>
    </r>
    <r>
      <rPr>
        <u/>
        <sz val="11"/>
        <color rgb="FF000000"/>
        <rFont val="Times New Roman"/>
      </rPr>
      <t xml:space="preserve">mes de mayo </t>
    </r>
    <r>
      <rPr>
        <sz val="11"/>
        <color rgb="FF000000"/>
        <rFont val="Times New Roman"/>
      </rPr>
      <t>de los bienes devolutivos y de consumo controlado en servicio. 
.) Comedor Arborizadora
.) Comedor Bosa
.) Comedor La Rioja
.) Comedor San Blas
.) Comedor Usme
.) Comunicaciones
.) Edificio Cll. 15
.) Gerencia Administrativa
.) Gerencia Estrategias de Corresponsabilidad
.) Servicio a la ciudadano
.) Sociolegal
.) UPI Bosa
.) UPI Luna Park
.) UPI Oasis
A partir del mes de junio se dio inicio a las tomas físicas integrales,
Se realizan tomas físicas integrales de acuerdo al manual de procedimientos administrativos y operativos para el manejo y control de los recursos físicos del IDIPRON  A-GIAE-MA-001 y en atención a los lineamientos establecidos en la resolución DDC-000001 de 2019 "Por la cual se expide manual procedimientos administrativos y contables para el manejo y control de bienes entidades de Gobierno Distritales"</t>
    </r>
  </si>
  <si>
    <r>
      <rPr>
        <sz val="11"/>
        <color rgb="FF000000"/>
        <rFont val="Times New Roman"/>
      </rPr>
      <t xml:space="preserve">Para minimizar la materialización de los riesgos asociados con la sustracción de los bienes devolutivos  y/o elementos de consumo controlado en servicio o en bodega y/o elementos de consumo en bodega de propiedad o bajo custodia del IDIPRON por parte de los funcionarios y/o contratistas del Instituto para beneficio propio o de un tercero, el equipo del proceso de gestión de inventarios, almacén y economato, sensibiliza y orienta a los funcionarios y contratistas durante la visita de toma física, mediante conversatorios y mesas de trabajo sobre los procedimientos y las responsabilidades por la pérdida de bienes, así:
</t>
    </r>
    <r>
      <rPr>
        <u/>
        <sz val="11"/>
        <color rgb="FF000000"/>
        <rFont val="Times New Roman"/>
      </rPr>
      <t xml:space="preserve">JUNIO
</t>
    </r>
    <r>
      <rPr>
        <sz val="11"/>
        <color rgb="FF000000"/>
        <rFont val="Times New Roman"/>
      </rPr>
      <t xml:space="preserve">.) CA El Castillo
.) CA La Victoria
.) UPI Santa Lucia
.) UPI Perdomo
.) UPI Luna Park
.) Gestión documental calle 15
</t>
    </r>
    <r>
      <rPr>
        <u/>
        <sz val="11"/>
        <color rgb="FF000000"/>
        <rFont val="Times New Roman"/>
      </rPr>
      <t xml:space="preserve">JULIO
</t>
    </r>
    <r>
      <rPr>
        <sz val="11"/>
        <color rgb="FF000000"/>
        <rFont val="Times New Roman"/>
      </rPr>
      <t xml:space="preserve">.) Atención al Ciudadano
.) Gestión Documental Cll. 61
.) Gestión Documental Cl. 63
.) UPI Belén
.) UPI Bosa
.) UPI La 12
.) UPI La 27
.) UPI Liberia
</t>
    </r>
    <r>
      <rPr>
        <u/>
        <sz val="11"/>
        <color rgb="FF000000"/>
        <rFont val="Times New Roman"/>
      </rPr>
      <t>AGOSTO</t>
    </r>
    <r>
      <rPr>
        <sz val="11"/>
        <color rgb="FF000000"/>
        <rFont val="Times New Roman"/>
      </rPr>
      <t xml:space="preserve"> 
.) Bienestar
.) Comedor Arborizadora
.) Comedor Bosa
.) Comedor La Rioja (Belén)
.) Comedor Perdomo
.) Comedor San Blas
.) Comedor Usme
.) Economato
.) Gerencia Talento Humano
.) Gestión Administración de Personal
.) Nómina
.) Sala de juntas Cll. 63
.) Sub-bodega San Blas
.) UPI El Edén</t>
    </r>
  </si>
  <si>
    <t xml:space="preserve"> </t>
  </si>
  <si>
    <t>Se presentan intermitencias en el servicio de internet lo que dificulta las operaciones diarias en las sub-bodegas.
El trámite administrativo en cuanto al proceso de la contratación del personal de CPS ha influido en el cumplimiento de los registros y reportes con oportunidad</t>
  </si>
  <si>
    <r>
      <rPr>
        <u/>
        <sz val="10"/>
        <color rgb="FFFF0000"/>
        <rFont val="Times New Roman"/>
      </rPr>
      <t xml:space="preserve">
Control 1</t>
    </r>
    <r>
      <rPr>
        <sz val="10"/>
        <color rgb="FFFF0000"/>
        <rFont val="Times New Roman"/>
      </rPr>
      <t xml:space="preserve">: Se reportan actas de toma fisica en las upis, para el mes de junio se realizarón (6) tomas fisicas, para julio (9) y para Agosto (14) de acuerdo a los soportes adjuntados en la carpeta del control.
</t>
    </r>
    <r>
      <rPr>
        <u/>
        <sz val="10"/>
        <color rgb="FFFF0000"/>
        <rFont val="Times New Roman"/>
      </rPr>
      <t>Control 2</t>
    </r>
    <r>
      <rPr>
        <sz val="10"/>
        <color rgb="FFFF0000"/>
        <rFont val="Times New Roman"/>
      </rPr>
      <t xml:space="preserve">: Se realizarón en el mes de mayo 14 tomas físicas aleatorias, las cuales estan soportadas por actas y listas de asistencia.
</t>
    </r>
    <r>
      <rPr>
        <u/>
        <sz val="10"/>
        <color rgb="FFFF0000"/>
        <rFont val="Times New Roman"/>
      </rPr>
      <t>Acciones de Fortalecimiento</t>
    </r>
    <r>
      <rPr>
        <sz val="10"/>
        <color rgb="FFFF0000"/>
        <rFont val="Times New Roman"/>
      </rPr>
      <t>: Se evidencia las actas de los 4 conservatorios realizados durnate el segundo trimestre del año</t>
    </r>
  </si>
  <si>
    <t>Control 1: se evidenció la ejecución de la actividad de control
Acciones de Fortalecimiento: se evidenció la ejecución de la actividad de control</t>
  </si>
  <si>
    <t>Actas de Reunión / Listado de asistencia</t>
  </si>
  <si>
    <t xml:space="preserve">Falta de control en la verificación de la recepción de los alimentos en las unidades
Falta de control en la verificación del cumplimiento de las obligaciones de los proveedores de alimentos </t>
  </si>
  <si>
    <t>Omisión intencional de los requisitos de verificación de la facturación  de alimentos por parte de los funcionarios o contratistas del economato para beneficio propio, del proveedor de los alimentos o de un tercero.</t>
  </si>
  <si>
    <t>Pérdida de recursos económicos de la entidad
Incumplimientos en la cantidad de alimentos necesarios para el funcionamiento de las unidades de protección integral</t>
  </si>
  <si>
    <r>
      <t xml:space="preserve">El funcionario y/o contratista </t>
    </r>
    <r>
      <rPr>
        <sz val="14"/>
        <color theme="1"/>
        <rFont val="Times New Roman"/>
        <family val="1"/>
      </rPr>
      <t>designado</t>
    </r>
    <r>
      <rPr>
        <sz val="14"/>
        <rFont val="Times New Roman"/>
        <family val="1"/>
      </rPr>
      <t xml:space="preserve"> verifica mensualmente las cantidades programadas vs. cantidades entregadas según remisiones por el proveedor en el formato Cuadro de Evaluación de Cumplimiento Proveedor/UPI A-GIAE-FT-031, mes vencido por facturación de alimentos. En caso de que se detecte alguna inconsistencia en la facturación o en la remisión y el pedido se realiza la notificación al proveedor y/o al auxiliar de cocina encargado de la recepción de la materia prima</t>
    </r>
  </si>
  <si>
    <t>Observando el debido proceso, informar la situación al superior inmediato y al supervisor del contrato  para que se tomen las acciones pertinentes y se ponga en conocimiento de las autoridades competentes.</t>
  </si>
  <si>
    <t xml:space="preserve">
Desarrollar estrategias de acercamiento a través de conversatorios y/o mesas de trabajo relacionados con el proceso de Gestión de Inventarios, Almacén y Economato</t>
  </si>
  <si>
    <t>01/01/2024 al 30/11/2024</t>
  </si>
  <si>
    <r>
      <rPr>
        <b/>
        <u/>
        <sz val="11"/>
        <color rgb="FF000000"/>
        <rFont val="Times New Roman"/>
      </rPr>
      <t xml:space="preserve">SEGUNDO SEGUIMIENTO:
</t>
    </r>
    <r>
      <rPr>
        <sz val="11"/>
        <color rgb="FF000000"/>
        <rFont val="Times New Roman"/>
      </rPr>
      <t xml:space="preserve">
El personal profesional del Economato, verifica y elabora formatos según remisiones por el proveedor en el formato Cuadro de Evaluación de Cumplimiento Proveedor/UPI A-GIAE-FT-031, mes vencido por facturación de alimentos
Se remite información de los meses de abril, mayo, junio, julio, toda vez que la acción se realiza  mes vencido.
Se presenta en el sharePoint el:
CUADRO DE EVALUACIÓN DE CUMPLIMIENTO  PROVEEDOR / UPI, así:
</t>
    </r>
    <r>
      <rPr>
        <b/>
        <sz val="11"/>
        <color rgb="FF000000"/>
        <rFont val="Times New Roman"/>
      </rPr>
      <t xml:space="preserve">PRODUCTO:
</t>
    </r>
    <r>
      <rPr>
        <sz val="11"/>
        <color rgb="FF000000"/>
        <rFont val="Times New Roman"/>
      </rPr>
      <t>Carne
Huevo
Lacteos
Pescado
Pollo
Tamal</t>
    </r>
  </si>
  <si>
    <t>Se realizaron conversatorios /mesas de trabajo relacionadas con los siguientes temas:
Revisión de materia prima a los funcionarios y demás colaboradores de servicio de alimentación a los NNAJ (Economato)
Procedimiento abastecimiento de materias primas a los servicios de alimentación (modalidad y población de atención, información contenida en el SIMI, instructivo de programación "programación de materias primas a los servicio de alimentación", calendario didáctico) 
.) MAYO: UPI Bosa
.) AGOSTO: UPI La 32</t>
  </si>
  <si>
    <t>Se presentan intermitencias en el servicio de internet lo que dificulta las operaciones diarias en el economato y las cocinas
El trámite administrativo en cuanto al proceso de la contratación del personal de CPS ha influido en el cumplimiento de los registros y reportes con oportunidad</t>
  </si>
  <si>
    <r>
      <t xml:space="preserve">Control 1: Se verifica el reporte de acuerdo al formato A-GIAE-FT-031,  no se evidencia reporte para el mes de agosto para Carne, huevo, lacteos, pescado, pollo y tamal, porque el control es reporte mes vencido
Sin embargo despues de revisar los 6 archivos adicionales estan completos y no se evidencian faltantes frente a lo recibido y existente, por lo que se evidencia que no se materializó el riesgo. 
</t>
    </r>
    <r>
      <rPr>
        <u/>
        <sz val="10"/>
        <color rgb="FF000000"/>
        <rFont val="Times New Roman"/>
      </rPr>
      <t>Acciones de Fortalecimiento</t>
    </r>
    <r>
      <rPr>
        <sz val="10"/>
        <color rgb="FF000000"/>
        <rFont val="Times New Roman"/>
      </rPr>
      <t xml:space="preserve">: Se realizan dos visitas a la UPI de Bosa y la sede de la Calle 32 </t>
    </r>
  </si>
  <si>
    <t>OPORTUNA</t>
  </si>
  <si>
    <t>SE INVESTIGAN Y RESUELVEN OPORTUNAMENTE</t>
  </si>
  <si>
    <t xml:space="preserve">Actas de Reunión / Listas de Asistencia </t>
  </si>
  <si>
    <t>GESTION DE ADECUACIÓN Y MANTENIMIENTO DE BIENES</t>
  </si>
  <si>
    <t>Preservar las condiciones mínimas de calidad y habitabilidad de los bienes muebles e inmuebles del Instituto a través del mantenimiento preventivo y correctivo de la  infraestructura física del IDIPRON con el fin de apoyar la gestión administrativa y el cumplimiento de los objetivos estratégicos del Instituto.***</t>
  </si>
  <si>
    <t>El proceso inicia con la identificación de necesidades de mantenimiento de la Infraestructura Física del Instituto, la ejecución de los mantenimientos, su supervisión y verificación y trermina con la  implementación de  acciones de mejora para el mantenimiento a los Bienes muebles e inmuebles, equipos y maquinaria del IDIPRON ***</t>
  </si>
  <si>
    <t>Falta de capacitación respecto a la supervisión de contratos de obra
Desactualización o inexistencia de documentos con lineamientos frente a la supervisión de contratos de obra</t>
  </si>
  <si>
    <t>Omision intencional de los requisitos o actividades necesarios para la correcta supervision de actividades de mantenimiento preventivo y/o correctivo de la infraestructura física y equipos industriales de la entidad  por parte de los funcionarios o contratistas de la Gerencia de Recursos Físicos del Instituto para beneficio propio o de un tercero</t>
  </si>
  <si>
    <t>* Demoras en las labores de mantenimiento
* Retraso en el cronograma de mantenimiento de la infraestructura del Instituto
* Afectación de los beneficiarios de los programas de IDIPRON 
*Sobrecosto para la entidad</t>
  </si>
  <si>
    <t xml:space="preserve">El profesional designado para la supervisión de las actividades de mantenimiento preventivo y/o correctivo de la infraestructura física y equipos industriales de la entidad revisa mensualmente  los formatos Control de Inspección y Ejecución de Mantemimiento de Bienes e Infraestructura A-GAMB-FT-007 para las actividades realizadas durante el mes, verificando que las actividades desarrolladas esten relacionadas con las reportadas en los Informes Semanales de Intervencion y que  contenga los materiales utilizados, el personal involucrado y que tenga la firma de recibo a satisfacción del responsable de la UPI,  Sede Administrativa, comedores, etc, en donde se realizaron las intervenciones, como evidencia de la revisión se elabora acta. En caso que en la revisión se detecte que las actividades relacionadas no corresponden con las actividades desarrolladas en los informes semanales, se solicita el ajuste del formato.
</t>
  </si>
  <si>
    <t>Informar al superior inmediato para que se tomen las medidas necesarias
Realizar la supervisión de los contratos de consultoría y generar las acciones de mejora que se requieran para que se de cumplimiento estricto a las obligaciones</t>
  </si>
  <si>
    <t xml:space="preserve">El Gerente de Recursos Físicos realiza una visita aleatoria semestral para constatar que la información reportada en cuanto al avance de las actividades de mantenimiento de la infraestructura coincidan con la información reportada por los profesionales. </t>
  </si>
  <si>
    <t>1/04/2022 al 31/11/2022</t>
  </si>
  <si>
    <t xml:space="preserve">El profesional designado para la supervisión de las actividades de mantenimiento preventivo y/o correctivo de la infraestructura física y equipos industriales de la entidad revisó mensualmente  los formatos Control de Inspección y Ejecución de Mantemimiento de Bienes e Infraestructura A-GAMB-FT-007 para las actividades realizadas en los meses de enero, febrero, marzo, abril, mayo, junio, julio y agosto; verificando que las actividades desarrolladas esten relacionadas con las reportadas en los informes semanales de intervencion y que  contenga los materiales utilizados, el personal involucrado y que tenga la firma de recibo a satisfacción del responsable de las UPI,  Sede Administrativa, comedores, etc, en donde se realizaron las intervenciones, como evidencia de la revisión se elabora acta. </t>
  </si>
  <si>
    <t>La acción sera evaluada e implementada en el tercer seguimiento de ser necesario al realizar el analisis del riesgo ya que en el periodo evaluado se ha dado cumplimiento al seguimiento y control del riesgo.</t>
  </si>
  <si>
    <t xml:space="preserve">No se presentó materialización del riesgo en el presente periodo
</t>
  </si>
  <si>
    <t xml:space="preserve">CONTROL 1: se revisan los documentos anexos en 5 carpetas, ENERO-ABRIL, MAYO, JUNIO, JULIO, AGOSTO, dentro se encuentran relacionados los formatos A-GAMB-FT-007, diligenciados y firmados, para el mes de mayo se relacionan 58 documentos sin observaciones adicionales. 
Para el mes de junio se relacionan 76 archivos consecuentes con lo solicitado en la evidencia. 
Para el mes de julio se relacionan 47 documentos, los cuales son consecuentes con lo descrito en el control.
Para el mes de agosto se relacionan 27 documentos, los cuales son consecuentes con lo descrito en el control.
Al revisar los documentos se evidencia que están diligenciados, las fechas coinciden con el reporte y se encuentran firmados por el responsable y por quien recibe la intervención en la UPI.  
Accion de fortalecimiento: se identifica que el proceso no  generó  acciones de fortalecimiento, toda vez que manifiestan realizarlo para el ultimo cuatrimeste, en este sentido deben presentar 2 acciones para reportar el proximo riesgo. 
No hay observaciones adicionales. 
</t>
  </si>
  <si>
    <t xml:space="preserve">Control 1: se evidenció la ejecución de la actividad de control
Acciones de Fortalecimiento: Se reportó que durante este periodo no se dio aplicación a la actividad de control, toda vez que la acción semestral.
</t>
  </si>
  <si>
    <t>Evidencia de las capacitaciones recibidas de buenas prácticas de uso de materiales y equipos.
Centro de costos de gastos por unidad.
Inventarios de materiales y de equipos</t>
  </si>
  <si>
    <t>GESTION DOCUMENTAL</t>
  </si>
  <si>
    <t>Establecer, organizar y dirigir la Gestión Documental del IDIPRON, con el fin de de planear y coordinar los procesos archivísticos necesarios para salvaguardar el patrimonio documental y disponerlo para los usuarios; Fijar políticas y expedir lineamientos para garantizar la conservación y el uso adecuado de los documentos (independientemente de su soporte), de conformidad con los planes y programas, promover la organización y fortalecimiento de los archivos en cada una de las sedes para garantizar la eficacia de la gestión de la información y conservación de la memoria institucional.</t>
  </si>
  <si>
    <t xml:space="preserve">El proceso de gestión documental inicia desde la planeación estratégica de IDIPRON, involucra la formulación de directrices, procedimientos e instrumentos archivísticos, aplicables durante todo el ciclo vital del documento, así como la evaluación y mejora continua en los diferentes procesos archivísticos producción, gestión y  tramite, organización, transferencia, Disposición final y Valoración Documental garantizando la conservación y preservación de la información </t>
  </si>
  <si>
    <t xml:space="preserve">Control ineficaz en la administración y custodia de la documentación.
Omisión del servidor público (funcionarios y contratistas) en la función de velar por la integridad y salvaguarda de la documentación de archivo.
</t>
  </si>
  <si>
    <t>Sustracción de los documentos que forman parte del acervo documental custodiado por el proceso de Gestión Documental por parte de los funcionarios o contratistas de la entidad para beneficio propio  o de un tercero</t>
  </si>
  <si>
    <t>Aumento en la notificación de hallazgos y sanciones a la Entidad por parte de los entes de control
Pérdida de valor legal y probatorio de la documentación 
Pérdida , sustracción o alteración de expedientes o piezas documentales.
Entrega de información clasificada o reservada.
Pérdida de la memoria Historica del IDIPRON</t>
  </si>
  <si>
    <t>1. El funcionario o contratista de la Gerencia Administrativa encargado de tramitar la solicitud de prestamo o consulta,  al momento de gestionar la solicitud , diligencia el Formato Préstamo y consulta de información  A-GDO-FT-014 registrando los datos del solicitante,  nombre del expediente, numero de folios  y sus caracteristicas. Al momento de la devolución del expediente por parte del solicitante, se verifica que el expediente corresponda al prestado y que el numero de folios corresponda con la cantidad registrada en el formato. En caso de que se detecten folios faltantes, se registra en el campo de observacion y se requiere al solicitante allegarlos.
2. Los servidores del proceso Gestión Documental, anualmente realizan visitas a las áreas y unidades de protección integral en donde se realiza la revisión del formato  inventario único documental A-GDO-FT-018 verificando que la información que aparece registrada en el formato sea la misma que se encuentra físicamente, en caso de que se detecten diferencias se  verifica que se haya realizado transferencia documentales al archivo central o que sean producto para eliminación. lo anterior queda documentado en el formato de Acta A-GDO-FT-004.
3. Los servidores del proceso Gestión Documental, anualmente realizan visitas  a las áreas y unidades de protección integral en donde se verifica la correcta aplicación de las normas archivísticas y los lineamientos establecidos por el proceso, en caso de detectar que no se este cumpliendo alguna de las normas o lineamientos, se procede a capacitar a los responsables y a ajustar las observaciones a las que hubo lugar. lo anterior queda documentado en el formato de Acta A-GDO-FT-004.</t>
  </si>
  <si>
    <t xml:space="preserve">En caso de que se generen perdida total o parcial de expedientes se desarrolla el procedimiento reconstrucción de Expediente A-GDO-PR-003	</t>
  </si>
  <si>
    <t>Enviar correo electrónico a los solicitantes de expedientes que no los entregaron en el tiempo establecido.</t>
  </si>
  <si>
    <t>1. Durante el periodo comprendido entre mayo y agosto de 2024, el proceso de Gestión Documental realizó 159 préstamos documentales en el archivo central.</t>
  </si>
  <si>
    <t xml:space="preserve">El proceso de Gestión Documental se encargó de identificar a los solicitantes de expedientes que no cumplieron con el plazo de entrega establecido en el Formato de Préstamo y Consulta de Información A-GDO-FT-014. Con base en el registro de estas solicitudes, se redactó y envió un correo electrónico de recordatorio a cada solicitante, destacando la importancia de la entrega oportuna de los expedientes y proporcionando detalles específicos, como la fecha de vencimiento y las posibles consecuencias de una entrega tardía. 
Adicionalmente, durante las visitas, el proceso de Gestión Documental se verifican la correcta aplicación de las normas archivísticas y los lineamientos establecidos. Si se detecta algún incumplimiento, se capacita a los responsables y se ajustan las observaciones correspondientes. Todo esto se registra en el Acta (A-GDO-FT-004). </t>
  </si>
  <si>
    <t>Se evidencia que los controles 2 y 3 del riesgo de corrupción en el proceso de Gestión Documental tienen actividades similares, ya que ambos implican visitas anuales a las áreas y unidades de protección integral para verificar diferentes aspectos del proceso. En el control 2, se revisa el Formato de Inventario Único Documental A-GDO-FT-018, mientras que en el control 3 se verifica la correcta aplicación de las normas archivísticas y los lineamientos del proceso. Ambos controles culminan con la documentación de las actividades en el Formato de Acta A-GDO-FT-004.</t>
  </si>
  <si>
    <t xml:space="preserve">Control 1. Se realizó la verificacion de los prestamos documentales en el archivo central, el cual asciende a  159 prestamos., según evidencia reportada.
Control 2. Durante el periodo comprendido se evidencia las dos (2) visitas,  se  realizo la verificación  del formato codificado  A-GDO-FT-018. En la gerencia de talento hunano (carrera administrativa) no  cuenta con archivos de gestión, solo cuentan con documentación de apoyo, y en cuanto la gerencia de recursos físicos  (infraestructura) no tienen documentado el inventario documental, información que se describe en las actas de la visita. 
Control 3.  Diurante el periodo comprendido se evidencia en las dos (2) vistas, en el proceso de cararera administrativa no estan aplicando la TRD porque solo cuentan con documentación de apoyo y el proceso de infraestructura de la gerenia de recursos fisicos hasta ahora esta iniciando la intervencion del fondo docuental de acuerdo a la TRD del proceso. Se recomienda fortalecer el proceso con los procesos.
De acuerdo a la acción de fortalecimiento no se evidencia el seguimiento a los prestamos.
</t>
  </si>
  <si>
    <t xml:space="preserve">Control No. 1: "se evidenció la ejecución de la actividad de control" </t>
  </si>
  <si>
    <r>
      <rPr>
        <sz val="10"/>
        <color rgb="FF000000"/>
        <rFont val="Times New Roman"/>
        <family val="1"/>
      </rPr>
      <t xml:space="preserve">2.  Durante el periodo comprendido entre el 1 de mayo y el 30 de agosto de 2024, se realizaron  dos (2) visitas de seguimiento a oficinas productoras con el objetivo de verificar el correcto diligenciamiento del Formato Único de Inventario Documental (FUID),en el formato codificado A-GDO-FT-018.
</t>
    </r>
    <r>
      <rPr>
        <b/>
        <sz val="10"/>
        <color rgb="FF000000"/>
        <rFont val="Times New Roman"/>
        <family val="1"/>
      </rPr>
      <t xml:space="preserve">Oficinas Visitadas y Fechas:
</t>
    </r>
    <r>
      <rPr>
        <sz val="10"/>
        <color rgb="FF000000"/>
        <rFont val="Times New Roman"/>
        <family val="1"/>
      </rPr>
      <t xml:space="preserve">- Gerencia de Talento Humano (Carrera Administrativa): 20/05/2024
- Gerencia de Recursos Físicos (Mantenimiento de Bienes, Muebles e Inmuebles y Apoyo Logístico): 28/06/2024
Dichas visitas arroja que el proceso de carrera administrativa tienen el invetario documental con documentación de apoyo y el proceso de infraestructura de la gerencia de recursos fisicos no tiene diligenciado el inventario documental. 
</t>
    </r>
  </si>
  <si>
    <t>Control No. 2: "No se aportó evidencia que dé cuenta de la ejecución de la actividad de control", toda vez que las evidencias aportadas en las visitas de seguimiento a la gerencia de talento humano (carrera administrativa) y gerencia de recursos fisicos, se observa las actas A-GDO-FT-004 y registros de asistencias A-GDH-FT-010", más no se onserva  los formatos inventario único documental A-GDO-FT-018, los cuales verifican que la información que aparece registrada en el formato  Acta A-GDO-FT-004 sea la misma que se encuentra físicamente.
Se sugiere aportar en la evidencia que indica el  control  " formato inventario único documental A-GDO-FT-018", con el proposito de  verificar que la información que aparece registrada en el formato sea la misma que se encuentra físicamente, en caso de que se detecten diferencias se procederá verificar que se haya realizado transferencias documentales al archivo central o que sean producto para eliminación, lo anterior debe quedar documentado en el formato de Acta A-GDO-FT-004 el cual se aporta.</t>
  </si>
  <si>
    <t>Correos electrónicos</t>
  </si>
  <si>
    <r>
      <rPr>
        <sz val="10"/>
        <color rgb="FF000000"/>
        <rFont val="Times New Roman"/>
        <family val="1"/>
      </rPr>
      <t xml:space="preserve">3. Durante el periodo comprendido entre mayo y el 30 de agosto de 2024, se realizaron dos (2) visitas de seguimiento a oficinas productoras con el objetivo de verificar la correcta aplicación de los procesos técnicos de clasificación, ordenación y descripción documental, así como la implementación de las Tablas de Retención Documental (TRD) . Estas actividades son fundamentales para garantizar la adecuada gestión documental y evitar la pérdida o manipulación indebida de información.
</t>
    </r>
    <r>
      <rPr>
        <b/>
        <sz val="10"/>
        <color rgb="FF000000"/>
        <rFont val="Times New Roman"/>
        <family val="1"/>
      </rPr>
      <t xml:space="preserve">Oficinas Visitadas y Fechas:
</t>
    </r>
    <r>
      <rPr>
        <sz val="10"/>
        <color rgb="FF000000"/>
        <rFont val="Times New Roman"/>
        <family val="1"/>
      </rPr>
      <t xml:space="preserve">- Gerencia de Talento Humano (Carrera Administrativa): 20/05/2024
 - Gerencia de Recursos Físicos (Mantenimiento de Bienes, Muebles e Inmuebles y Apoyo Logístico): 28/06/2024
</t>
    </r>
  </si>
  <si>
    <t>Control No. 3:se evidenció la ejecución de la actividad de control</t>
  </si>
  <si>
    <t>De acuerdo a las acciones de fortalecimiento el proceso aportó acta de capacitación en archivo de historias laborales, no se observa acciones de fortalecmoneto al seguimiento a los prestamos.</t>
  </si>
  <si>
    <t>GESTIÓN DE SERVICIOS ADMINISTRATIVOS</t>
  </si>
  <si>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</si>
  <si>
    <t>El proceso inicia desde la contratación de los servicios requeridos, los cuales son administrados y puestos a disposición de los diferentes procesos definidos por el IDIPRON para el cumplimiento de su misión, realizando periódicamente acciones de mantenimientos, seguridad y transporte y termina con la retroalimentación en la calidad de los servicios prestados.</t>
  </si>
  <si>
    <t>Que los dispensadores de las estaciones de servicio de combustible no se encuentren bien calibrados.
Los odómetros de los vehículos sean manipulados por parte de los conductores
Falta de controles y seguimientos a los consumos presentados</t>
  </si>
  <si>
    <t>Sustracción del combustible para vehículos, maquinaria o equipos de la entidad por parte de los funcionarios o contratistas del área de transportes, conductores y/o responsable de sedes  para beneficio propio o de un tercero</t>
  </si>
  <si>
    <t>* Detrimento patrimonial
* Aumento costo / beneficio para la Entidad
* Afectación en la prestación del servicio</t>
  </si>
  <si>
    <t xml:space="preserve">El contratista o funcionario del equipo de transportes de la Gerencia Administrativa mensualmente realiza un análisis del consumo de combustible, registrando en archivo de Excel el número de kilómetros recorridos, el número de galones consumidos y el valor de aprovisionamiento de los vehículos pertenecientes a la flota propia de la entidad, para la maquinaria se analiza el uso requerido de acuerdo con las necesidades manifestadas por los responsables de las unidades. De acuerdo con los consumos asigna un cupo limitado para  los vehículos y  maquinaria </t>
  </si>
  <si>
    <t>1. Poner en conocimiento del Subdirector Administrativo y Financiero al Gerente de Proyecto,  acompañado de los documentos que soportan la sustracción  para que se tomen las acciones pertinentes y se ponga en conocimiento de las autoridades internas y externas competentes</t>
  </si>
  <si>
    <t>Realizar el seguimiento comparado del consumo de combustible Vs. Sistema de Posicionamiento Global (GPS) para aquellos vehiculos que presentan consumos fuera de lo normal.</t>
  </si>
  <si>
    <t>01/03/2024
30/10/2024</t>
  </si>
  <si>
    <t>Durante el periodo mayo-agosto, se realizó un análisis mensualmente del consumo de combustible por cada uno de los vehículos tomando la información de la plataforma AUTO-GAS. así mismo se revisan las planillas de recorrido y se elabora el cuadro de programación con el que se construye el cuadro de austeridad del gasto en el cual se registra un total de 69.159 kilómetros recorridos y un consumo de combustible de 4992,85 galones.</t>
  </si>
  <si>
    <t>Se realizó el análisis comparativo entre los meses de mayo a agosto 2024 y no se evidencio ninguna anomalía en el consumo de combustible en los vehículos de la entidad.</t>
  </si>
  <si>
    <r>
      <rPr>
        <b/>
        <sz val="10"/>
        <color rgb="FF000000"/>
        <rFont val="Times New Roman"/>
      </rPr>
      <t>CONTROL N°1:</t>
    </r>
    <r>
      <rPr>
        <sz val="10"/>
        <color rgb="FF000000"/>
        <rFont val="Times New Roman"/>
      </rPr>
      <t xml:space="preserve"> Se identifica aplicación del control, dado que se evidencia el análisis mensual del consumo de combustible en el informe, se evidencia en los soportes planillas de recorrido y la generación del cuadro de programación mensual.
</t>
    </r>
    <r>
      <rPr>
        <b/>
        <sz val="10"/>
        <color rgb="FF000000"/>
        <rFont val="Times New Roman"/>
      </rPr>
      <t xml:space="preserve">Acciones de fortalecimiento: 
</t>
    </r>
    <r>
      <rPr>
        <sz val="10"/>
        <color rgb="FF000000"/>
        <rFont val="Times New Roman"/>
      </rPr>
      <t xml:space="preserve">
</t>
    </r>
    <r>
      <rPr>
        <b/>
        <sz val="10"/>
        <color rgb="FF000000"/>
        <rFont val="Times New Roman"/>
      </rPr>
      <t>Acción 1:</t>
    </r>
    <r>
      <rPr>
        <sz val="10"/>
        <color rgb="FF000000"/>
        <rFont val="Times New Roman"/>
      </rPr>
      <t xml:space="preserve"> El proceso al realizar el análisis se evidencia que no encontró consumo anormal entre los meses de mayo a agosto, por lo cual no fue necesario realizar la acción de fortalecimiento a través del seguimiento comparado del consumo vs el sistema de posicionamiento global.
Para este periodo no se materializó el riesgo para el proceso</t>
    </r>
  </si>
  <si>
    <r>
      <rPr>
        <b/>
        <sz val="11"/>
        <color rgb="FF000000"/>
        <rFont val="Times New Roman"/>
        <family val="1"/>
      </rPr>
      <t xml:space="preserve">CONTROL No. 1: </t>
    </r>
    <r>
      <rPr>
        <sz val="11"/>
        <color rgb="FF000000"/>
        <rFont val="Times New Roman"/>
        <family val="1"/>
      </rPr>
      <t>Se evidencia la ejecución de la actividad de control.</t>
    </r>
    <r>
      <rPr>
        <b/>
        <sz val="11"/>
        <color rgb="FF000000"/>
        <rFont val="Times New Roman"/>
        <family val="1"/>
      </rPr>
      <t xml:space="preserve">
ACCION DE FORTALECIMIENTO:</t>
    </r>
    <r>
      <rPr>
        <sz val="11"/>
        <color rgb="FF000000"/>
        <rFont val="Times New Roman"/>
        <family val="1"/>
      </rPr>
      <t xml:space="preserve"> Se evidencia la ejecución de la actividad de control.
No se materializo el riesgo</t>
    </r>
  </si>
  <si>
    <t>Informes de revisión</t>
  </si>
  <si>
    <t xml:space="preserve">Ausencia de controles frente a los recorridos de la flota
Desvios de rutas por parte de los conductores para evitar el pago de peajes
</t>
  </si>
  <si>
    <t>Desviación de recursos económicos destinados para el pago de peajes por parte de los funcionarios o contratistas del area de transportes y/o conductores para beneficio propio o de un tercero</t>
  </si>
  <si>
    <t xml:space="preserve">Mensualmente, el funcionario o contratista asignado por la Gerencia Administrativa para la legalización de peajes, revisa el reporte generado por el operador del sistema de Chip de pago electrónico de peajes contra las planillas de recorrido de los vehiculos propios de la entidad y contra la programación diaria con el fin de determinar que el peaje pagado corresponde a un recorrido aprobado. </t>
  </si>
  <si>
    <t>1. Poner en conocimiento del Gerente Administrativo,  acompañado de los documentos que soportan el desvío de recursos  para que se tomen las acciones pertinentes y se ponga en conocimiento de las autoridades internas y externas competentes</t>
  </si>
  <si>
    <t xml:space="preserve">
Cada vez que se detecte el uso de peajes inusuales, se revisará la planilla control de recorridos contra la programación diaria a fin de determinar las razones por las que se hizo uso de dicho peaje.</t>
  </si>
  <si>
    <t>01/03/2024  al 
30/10/2024</t>
  </si>
  <si>
    <t>Durante el periodo mayo - agosto se utilizaron 439 peajes Facilpass. La revisión de estos peajes se realizó verificando la planilla de recorridos A-GSA-FT-009 y el reporte de facilpass, donde se pudo evidenciar que todos los peajes utilizados se usaron según lo programado.</t>
  </si>
  <si>
    <t>Durante los meses de  mayo - agosto del 2024 se revisaron los 439 peajes utilizados contra las planillas de recorridos, programaciones, peajes facilpass y no se evidencio el uso de peajes fuera de la programación diaria.</t>
  </si>
  <si>
    <t>NA</t>
  </si>
  <si>
    <r>
      <rPr>
        <b/>
        <sz val="10"/>
        <color rgb="FF000000"/>
        <rFont val="Times New Roman"/>
      </rPr>
      <t xml:space="preserve">CONTROL N°1: </t>
    </r>
    <r>
      <rPr>
        <sz val="10"/>
        <color rgb="FF000000"/>
        <rFont val="Times New Roman"/>
      </rPr>
      <t xml:space="preserve">Se identifica aplicación del control, dado que se evidencia el seguimiento a través de la planilla control de recorridos, con la programación diaria,  el control de peajes y reporte de fácil Pass.
</t>
    </r>
    <r>
      <rPr>
        <b/>
        <sz val="10"/>
        <color rgb="FF000000"/>
        <rFont val="Times New Roman"/>
      </rPr>
      <t xml:space="preserve">Acciones de fortalecimiento: 
</t>
    </r>
    <r>
      <rPr>
        <sz val="10"/>
        <color rgb="FF000000"/>
        <rFont val="Times New Roman"/>
      </rPr>
      <t xml:space="preserve">
</t>
    </r>
    <r>
      <rPr>
        <b/>
        <sz val="10"/>
        <color rgb="FF000000"/>
        <rFont val="Times New Roman"/>
      </rPr>
      <t>Acción 1:</t>
    </r>
    <r>
      <rPr>
        <sz val="10"/>
        <color rgb="FF000000"/>
        <rFont val="Times New Roman"/>
      </rPr>
      <t xml:space="preserve"> El proceso verifico el reporte de peajes frente a la planilla de programación, lo cual evidencio que no encontró un uso inusual de peajes que no se encontrara dentro de la programación, entre los meses de mayo a agosto, por lo cual no fue necesario realizar la acción de fortalecimiento a través del seguimiento comparado de uso de peajes.
Para este periodo no se materializó el riesgo para el proceso</t>
    </r>
  </si>
  <si>
    <r>
      <rPr>
        <b/>
        <sz val="11"/>
        <color rgb="FF000000"/>
        <rFont val="Times New Roman"/>
        <family val="1"/>
      </rPr>
      <t xml:space="preserve">CONTROL No. 1: </t>
    </r>
    <r>
      <rPr>
        <sz val="11"/>
        <color rgb="FF000000"/>
        <rFont val="Times New Roman"/>
        <family val="1"/>
      </rPr>
      <t>Se evidencia la ejecución de la actividad de control.</t>
    </r>
    <r>
      <rPr>
        <b/>
        <sz val="11"/>
        <color rgb="FF000000"/>
        <rFont val="Times New Roman"/>
        <family val="1"/>
      </rPr>
      <t xml:space="preserve">
ACCION DE FORTALECIMIENTO:</t>
    </r>
    <r>
      <rPr>
        <sz val="11"/>
        <color rgb="FF000000"/>
        <rFont val="Times New Roman"/>
        <family val="1"/>
      </rPr>
      <t xml:space="preserve"> Se reporta que durante este periodo no se dio aplicación a la acción de fortalecimiento.
No se materializo el riesgo</t>
    </r>
  </si>
  <si>
    <t>Informe de revisión</t>
  </si>
  <si>
    <r>
      <t xml:space="preserve">
</t>
    </r>
    <r>
      <rPr>
        <b/>
        <sz val="11"/>
        <color rgb="FF000000"/>
        <rFont val="Times New Roman"/>
        <family val="1"/>
      </rPr>
      <t xml:space="preserve">CONTROL 1: 
</t>
    </r>
    <r>
      <rPr>
        <sz val="11"/>
        <color rgb="FF000000"/>
        <rFont val="Times New Roman"/>
      </rPr>
      <t xml:space="preserve">
La evidencia aportada no permite verificar la ejecución de la actividad de control, debido a que se identifica que únicamente se aportan soportes de una muestra del 30% de la ejecución contractual del periodo evaluado no permitiendo verificar si el comité estructurador interdisciplinario designado para cada uno de los 10 procesos de contratación mencionados  definió a través de los estudios previos, los requisitos de orden jurídico, técnico y financiero para la postulación de los diferentes proponentes.
En la muestra de estudios previos trasladada se evidencia que en el proceso de contratación  cuyo objeto a contratar es: “(…)  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  carece de la firma del estructurador financiero. 
</t>
    </r>
    <r>
      <rPr>
        <b/>
        <sz val="11"/>
        <color rgb="FF000000"/>
        <rFont val="Times New Roman"/>
        <family val="1"/>
      </rPr>
      <t xml:space="preserve">
CONTROL 2: </t>
    </r>
    <r>
      <rPr>
        <sz val="11"/>
        <color rgb="FF000000"/>
        <rFont val="Times New Roman"/>
      </rPr>
      <t xml:space="preserve">
La evidencia aportada no permite verificar la ejecución de la actividad de control, debido a que se identifica que únicamente se aportan soportes de una muestra del 30% de los estudios previos del periodo evaluado, que enuncian que en sesiones del Comité Asesor de Contratación se aprobaron de la siguiente manera: 
	Los ESTUDIOS PREVIOS PROCESO DE CONTRATACIÓN para contratar LOS SERVICIOS DE CAPACITACIÓN PARA LA EJECUCIÓN DEL PLAN INSTITUCIONAL DE CAPACITACIÓN PIC, VIGENCIA 2024, PARA LOS SERVIDORES Y SERVIDORAS DE PLANTA,  enuncian que en sesión del 23 de mayo de 2024 el Comité Asesor de Contratación aprobó el contenido de los estudios previos, la necesidad, conveniencia y pertinencia de adelantar el proceso de contratación y se avaló la modalidad a través de Contratación Directa de prestación de servicios profesionales y de apoyo a la gestión con LA UNIVERSIDAD COLEGIO MAYOR NUESTRA SEÑORA DEL ROSARIO.
	Los ESTUDIOS PREVIOS PROCESO DE CONTRATACIÓN para contratar la PRESTACIÓN DEL SERVICIO DE CONECTIVIDAD, SDWAN SEGURO E INTERNET PARA LAS SEDES DEL IDIPRON, enuncian que en sesión No 32 de fecha 31 de julio de 2024, el Comité Asesor de Contratación aprobó el contenido de los estudios previos, la necesidad, conveniencia y pertinencia de adelantar el proceso de contratación y se avaló la modalidad a través de Contratación Directa contrato interadministrativo con la EMPRESA DE TELECOMUNICACIONES DE BOGOTÁ SA ESP– ETB S.A E.S.P.
	Los ESTUDIOS PREVIOS PROCESO DE CONTRATACIÓN  para contratar el  PROGRAMA DE SEGUROS, enuncian que en sesión No 29 del 3 de julio de 2024 el comité de contratación aprobó la necesidad, conveniencia y pertinencia de adelantar el proceso de contratación y se avaló la modalidad a través de la Selección Abreviada de la Menor  Cuantía. 
En los anteriores  casos  no se aportaron las actas de reunión en las que se logre verificar que el  comité Asesor de Contratación aprobó los estudios previos para cada uno de los procesos de bienes y servicios adelantados en el periodo evaluado. 
</t>
    </r>
    <r>
      <rPr>
        <b/>
        <sz val="11"/>
        <color rgb="FF000000"/>
        <rFont val="Times New Roman"/>
        <family val="1"/>
      </rPr>
      <t xml:space="preserve">ACCIONES DE FORTALECIMIENTO: </t>
    </r>
    <r>
      <rPr>
        <sz val="11"/>
        <color rgb="FF000000"/>
        <rFont val="Times New Roman"/>
      </rPr>
      <t xml:space="preserve">
Una vez revisados los soportes adjuntos, se evidencia el aporte en debida forma el acta de reunión de mencionada mesa de trabajo, se identifica que efectivamente se realizaron actividades para el cumplimiento de las acciones de fortalecimiento en el periodo evaluado identificando una mesa de trabajo celebrada el día 27 de agosto de 2024 cuyo objetivo y tema central fue el  avance en la implementación de riesgos SARLAFT en el proceso de gestión 
Contractual y la implementación del modelo de gestión jurídica anticorrupción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</si>
</sst>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9">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color rgb="FF000000"/>
      <name val="Times New Roman"/>
      <family val="1"/>
    </font>
    <font>
      <sz val="12"/>
      <color rgb="FF000000"/>
      <name val="Inherit"/>
      <charset val="1"/>
    </font>
    <font>
      <sz val="14"/>
      <color rgb="FF000000"/>
      <name val="Times New Roman"/>
    </font>
    <font>
      <b/>
      <u/>
      <sz val="14"/>
      <color rgb="FF000000"/>
      <name val="Times New Roman"/>
    </font>
    <font>
      <sz val="14"/>
      <color rgb="FF000000"/>
      <name val="Times New Roman"/>
      <family val="1"/>
    </font>
    <font>
      <b/>
      <sz val="11"/>
      <color theme="1"/>
      <name val="Times New Roman"/>
    </font>
    <font>
      <b/>
      <sz val="11"/>
      <name val="Times New Roman"/>
    </font>
    <font>
      <sz val="11"/>
      <color theme="1"/>
      <name val="Times New Roman"/>
    </font>
    <font>
      <sz val="11"/>
      <name val="Times New Roman"/>
    </font>
    <font>
      <sz val="11"/>
      <color rgb="FF000000"/>
      <name val="Times New Roman"/>
      <family val="1"/>
    </font>
    <font>
      <sz val="11"/>
      <color rgb="FF000000"/>
      <name val="Times New Roman"/>
    </font>
    <font>
      <b/>
      <sz val="11"/>
      <color rgb="FF000000"/>
      <name val="Times New Roman"/>
    </font>
    <font>
      <sz val="14"/>
      <color rgb="FF000000"/>
      <name val="Times New Roman"/>
      <charset val="1"/>
    </font>
    <font>
      <u/>
      <sz val="11"/>
      <color rgb="FF000000"/>
      <name val="Times New Roman"/>
    </font>
    <font>
      <sz val="11"/>
      <color rgb="FFFF0000"/>
      <name val="Times New Roman"/>
    </font>
    <font>
      <sz val="12"/>
      <color rgb="FF000000"/>
      <name val="inherit"/>
    </font>
    <font>
      <sz val="10"/>
      <name val="Times New Roman"/>
      <family val="1"/>
    </font>
    <font>
      <sz val="12"/>
      <color rgb="FF000000"/>
      <name val="Times New Roman"/>
      <family val="1"/>
    </font>
    <font>
      <sz val="10"/>
      <color rgb="FF000000"/>
      <name val="Times New Roman"/>
    </font>
    <font>
      <u/>
      <sz val="10"/>
      <color rgb="FF000000"/>
      <name val="Times New Roman"/>
    </font>
    <font>
      <u/>
      <sz val="10"/>
      <color rgb="FFFF0000"/>
      <name val="Times New Roman"/>
    </font>
    <font>
      <sz val="11"/>
      <color rgb="FFFF0000"/>
      <name val="Times New Roman"/>
      <family val="1"/>
    </font>
    <font>
      <sz val="11"/>
      <name val="Times New Roman"/>
      <family val="1"/>
    </font>
    <font>
      <strike/>
      <sz val="14"/>
      <color rgb="FF000000"/>
      <name val="Times New Roman"/>
    </font>
    <font>
      <sz val="12"/>
      <color rgb="FF000000"/>
      <name val="Times New Roman"/>
    </font>
    <font>
      <strike/>
      <sz val="14"/>
      <color theme="1"/>
      <name val="Times New Roman"/>
      <family val="1"/>
    </font>
    <font>
      <sz val="11"/>
      <color rgb="FF000000"/>
      <name val="Calibri"/>
      <family val="2"/>
      <scheme val="minor"/>
    </font>
    <font>
      <sz val="11"/>
      <color rgb="FF000000"/>
      <name val="Calibri"/>
    </font>
    <font>
      <sz val="11"/>
      <color rgb="FF000000"/>
      <name val="Calibri"/>
      <charset val="1"/>
    </font>
    <font>
      <sz val="11"/>
      <color rgb="FF000000"/>
      <name val="Calibri"/>
      <family val="2"/>
      <charset val="1"/>
    </font>
    <font>
      <b/>
      <sz val="11"/>
      <color rgb="FF000000"/>
      <name val="Times New Roman"/>
      <family val="1"/>
    </font>
    <font>
      <b/>
      <u/>
      <sz val="11"/>
      <color rgb="FF000000"/>
      <name val="Times New Roman"/>
    </font>
    <font>
      <sz val="20"/>
      <color theme="1"/>
      <name val="Calibri"/>
      <family val="2"/>
      <scheme val="minor"/>
    </font>
    <font>
      <b/>
      <sz val="14"/>
      <color rgb="FF000000"/>
      <name val="Times New Roman"/>
    </font>
    <font>
      <b/>
      <sz val="12"/>
      <color rgb="FF000000"/>
      <name val="Times New Roman"/>
    </font>
    <font>
      <b/>
      <sz val="20"/>
      <name val="Times New Roman"/>
      <family val="1"/>
    </font>
    <font>
      <sz val="13"/>
      <color rgb="FF000000"/>
      <name val="Times New Roman"/>
      <family val="1"/>
    </font>
    <font>
      <sz val="13"/>
      <color rgb="FF000000"/>
      <name val="Times New Roman"/>
    </font>
    <font>
      <u/>
      <sz val="10"/>
      <color theme="1"/>
      <name val="Times New Roman"/>
      <family val="1"/>
    </font>
    <font>
      <sz val="10"/>
      <color rgb="FF000000"/>
      <name val="Calibri"/>
      <family val="2"/>
    </font>
    <font>
      <sz val="11"/>
      <color theme="1"/>
      <name val="Calibri"/>
      <charset val="134"/>
      <scheme val="minor"/>
    </font>
    <font>
      <b/>
      <sz val="16"/>
      <color theme="1"/>
      <name val="Calibri"/>
      <family val="2"/>
      <scheme val="minor"/>
    </font>
    <font>
      <sz val="12"/>
      <color rgb="FF242424"/>
      <name val="Aptos Narrow"/>
    </font>
    <font>
      <sz val="12"/>
      <color rgb="FF242424"/>
      <name val="Aptos Narrow"/>
      <charset val="1"/>
    </font>
    <font>
      <sz val="10"/>
      <color rgb="FFFF0000"/>
      <name val="Times New Roman"/>
    </font>
    <font>
      <sz val="10"/>
      <color rgb="FFFF0000"/>
      <name val="Times New Roman"/>
      <family val="1"/>
    </font>
    <font>
      <b/>
      <sz val="13"/>
      <color rgb="FF000000"/>
      <name val="Times New Roman"/>
    </font>
    <font>
      <b/>
      <u/>
      <sz val="16"/>
      <color rgb="FF000000"/>
      <name val="Times New Roman"/>
    </font>
    <font>
      <sz val="11"/>
      <color rgb="FF242424"/>
      <name val="Aptos Narrow"/>
    </font>
    <font>
      <b/>
      <sz val="10"/>
      <color rgb="FF000000"/>
      <name val="Times New Roman"/>
      <family val="1"/>
    </font>
    <font>
      <b/>
      <sz val="10"/>
      <color rgb="FF000000"/>
      <name val="Times New Roman"/>
    </font>
  </fonts>
  <fills count="1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C000"/>
        <bgColor indexed="64"/>
      </patternFill>
    </fill>
    <fill>
      <patternFill patternType="solid">
        <fgColor theme="6" tint="0.79995117038483843"/>
        <bgColor indexed="64"/>
      </patternFill>
    </fill>
    <fill>
      <patternFill patternType="solid">
        <fgColor theme="8" tint="0.79995117038483843"/>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rgb="FFFFFFFF"/>
        <bgColor rgb="FF000000"/>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medium">
        <color rgb="FF000000"/>
      </left>
      <right style="medium">
        <color rgb="FF000000"/>
      </right>
      <top style="medium">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bottom/>
      <diagonal/>
    </border>
    <border>
      <left style="medium">
        <color rgb="FF000000"/>
      </left>
      <right style="medium">
        <color rgb="FF000000"/>
      </right>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style="thin">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medium">
        <color indexed="64"/>
      </right>
      <top style="thin">
        <color indexed="64"/>
      </top>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indexed="64"/>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top/>
      <bottom style="thin">
        <color indexed="64"/>
      </bottom>
      <diagonal/>
    </border>
    <border>
      <left/>
      <right/>
      <top/>
      <bottom style="thin">
        <color rgb="FF000000"/>
      </bottom>
      <diagonal/>
    </border>
    <border>
      <left/>
      <right style="medium">
        <color indexed="64"/>
      </right>
      <top/>
      <bottom style="medium">
        <color rgb="FF000000"/>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thin">
        <color indexed="64"/>
      </left>
      <right style="thin">
        <color indexed="64"/>
      </right>
      <top/>
      <bottom style="medium">
        <color rgb="FF000000"/>
      </bottom>
      <diagonal/>
    </border>
    <border>
      <left style="medium">
        <color indexed="64"/>
      </left>
      <right style="thin">
        <color indexed="64"/>
      </right>
      <top/>
      <bottom style="thin">
        <color rgb="FF000000"/>
      </bottom>
      <diagonal/>
    </border>
    <border>
      <left/>
      <right/>
      <top/>
      <bottom style="medium">
        <color rgb="FF000000"/>
      </bottom>
      <diagonal/>
    </border>
    <border>
      <left style="medium">
        <color indexed="64"/>
      </left>
      <right style="thin">
        <color indexed="64"/>
      </right>
      <top style="thin">
        <color indexed="64"/>
      </top>
      <bottom style="medium">
        <color rgb="FF000000"/>
      </bottom>
      <diagonal/>
    </border>
  </borders>
  <cellStyleXfs count="2">
    <xf numFmtId="0" fontId="0" fillId="0" borderId="0"/>
    <xf numFmtId="0" fontId="58" fillId="0" borderId="0"/>
  </cellStyleXfs>
  <cellXfs count="594">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7"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7"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49" xfId="0" applyFont="1" applyBorder="1" applyAlignment="1">
      <alignment horizontal="justify" vertical="top" wrapText="1"/>
    </xf>
    <xf numFmtId="0" fontId="2" fillId="0" borderId="50" xfId="0" applyFont="1" applyBorder="1" applyAlignment="1" applyProtection="1">
      <alignment horizontal="center" vertical="center" wrapText="1"/>
      <protection locked="0"/>
    </xf>
    <xf numFmtId="1" fontId="9" fillId="0" borderId="50"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7" borderId="42" xfId="0" applyFont="1" applyFill="1" applyBorder="1" applyAlignment="1">
      <alignment horizontal="left" vertical="center"/>
    </xf>
    <xf numFmtId="0" fontId="2" fillId="2" borderId="40" xfId="0" applyFont="1" applyFill="1" applyBorder="1" applyAlignment="1">
      <alignment horizontal="center" vertical="center"/>
    </xf>
    <xf numFmtId="0" fontId="13" fillId="0" borderId="1" xfId="0" applyFont="1" applyBorder="1" applyAlignment="1">
      <alignment horizontal="center" vertical="center"/>
    </xf>
    <xf numFmtId="0" fontId="2" fillId="3" borderId="4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6"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7" xfId="0" applyFont="1" applyFill="1" applyBorder="1" applyAlignment="1">
      <alignment horizontal="center"/>
    </xf>
    <xf numFmtId="0" fontId="23" fillId="3" borderId="10"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10" xfId="0" applyFont="1" applyFill="1" applyBorder="1" applyAlignment="1">
      <alignment horizontal="center" vertical="center"/>
    </xf>
    <xf numFmtId="0" fontId="23" fillId="3" borderId="11" xfId="0" applyFont="1" applyFill="1" applyBorder="1" applyAlignment="1">
      <alignment horizontal="center" vertical="center" wrapText="1"/>
    </xf>
    <xf numFmtId="0" fontId="25" fillId="0" borderId="12" xfId="0" applyFont="1" applyBorder="1" applyAlignment="1">
      <alignment horizontal="justify" vertical="top" wrapText="1"/>
    </xf>
    <xf numFmtId="0" fontId="23" fillId="0" borderId="13" xfId="0" applyFont="1" applyBorder="1" applyAlignment="1" applyProtection="1">
      <alignment horizontal="center" vertical="center" wrapText="1"/>
      <protection locked="0"/>
    </xf>
    <xf numFmtId="1" fontId="25" fillId="0" borderId="13" xfId="0" applyNumberFormat="1" applyFont="1" applyBorder="1" applyAlignment="1">
      <alignment horizontal="center" vertical="center"/>
    </xf>
    <xf numFmtId="0" fontId="25" fillId="0" borderId="15" xfId="0" applyFont="1" applyBorder="1" applyAlignment="1">
      <alignment horizontal="justify" vertical="top" wrapText="1"/>
    </xf>
    <xf numFmtId="0" fontId="23" fillId="0" borderId="16" xfId="0" applyFont="1" applyBorder="1" applyAlignment="1" applyProtection="1">
      <alignment horizontal="center" vertical="center" wrapText="1"/>
      <protection locked="0"/>
    </xf>
    <xf numFmtId="1" fontId="25" fillId="0" borderId="16" xfId="0" applyNumberFormat="1" applyFont="1" applyBorder="1" applyAlignment="1">
      <alignment horizontal="center" vertical="center"/>
    </xf>
    <xf numFmtId="0" fontId="25" fillId="0" borderId="0" xfId="0" applyFont="1" applyAlignment="1">
      <alignment vertical="top" wrapText="1"/>
    </xf>
    <xf numFmtId="0" fontId="25" fillId="5" borderId="1" xfId="0" applyFont="1" applyFill="1" applyBorder="1" applyAlignment="1">
      <alignment horizontal="center" vertical="center" wrapText="1"/>
    </xf>
    <xf numFmtId="0" fontId="25" fillId="0" borderId="49" xfId="0" applyFont="1" applyBorder="1" applyAlignment="1">
      <alignment horizontal="justify" vertical="top" wrapText="1"/>
    </xf>
    <xf numFmtId="0" fontId="23" fillId="0" borderId="50" xfId="0" applyFont="1" applyBorder="1" applyAlignment="1" applyProtection="1">
      <alignment horizontal="center" vertical="center" wrapText="1"/>
      <protection locked="0"/>
    </xf>
    <xf numFmtId="1" fontId="25" fillId="0" borderId="50" xfId="0" applyNumberFormat="1" applyFont="1" applyBorder="1" applyAlignment="1">
      <alignment horizontal="center" vertical="center"/>
    </xf>
    <xf numFmtId="0" fontId="27" fillId="0" borderId="82" xfId="0" applyFont="1" applyBorder="1" applyAlignment="1">
      <alignment vertical="center" wrapText="1"/>
    </xf>
    <xf numFmtId="0" fontId="25" fillId="0" borderId="61" xfId="0" applyFont="1" applyBorder="1" applyAlignment="1">
      <alignment horizontal="center" vertical="center"/>
    </xf>
    <xf numFmtId="0" fontId="27" fillId="0" borderId="84" xfId="0" applyFont="1" applyBorder="1" applyAlignment="1">
      <alignment vertical="center" wrapText="1"/>
    </xf>
    <xf numFmtId="0" fontId="0" fillId="9" borderId="9" xfId="0" applyFill="1" applyBorder="1" applyAlignment="1">
      <alignment horizontal="center" vertical="center" wrapText="1"/>
    </xf>
    <xf numFmtId="0" fontId="47" fillId="9" borderId="60" xfId="0" applyFont="1" applyFill="1" applyBorder="1" applyAlignment="1">
      <alignment horizontal="left" vertical="center" wrapText="1"/>
    </xf>
    <xf numFmtId="0" fontId="48" fillId="9" borderId="87" xfId="0" applyFont="1" applyFill="1" applyBorder="1" applyAlignment="1">
      <alignment horizontal="center" vertical="center" wrapText="1"/>
    </xf>
    <xf numFmtId="0" fontId="27" fillId="0" borderId="36" xfId="0" applyFont="1" applyBorder="1" applyAlignment="1">
      <alignment vertical="center" wrapText="1"/>
    </xf>
    <xf numFmtId="0" fontId="0" fillId="9" borderId="0" xfId="0" applyFill="1"/>
    <xf numFmtId="0" fontId="47" fillId="9" borderId="60" xfId="0" applyFont="1" applyFill="1" applyBorder="1" applyAlignment="1">
      <alignment horizontal="center"/>
    </xf>
    <xf numFmtId="0" fontId="27" fillId="9" borderId="36" xfId="0" applyFont="1" applyFill="1" applyBorder="1" applyAlignment="1">
      <alignment vertical="center" wrapText="1"/>
    </xf>
    <xf numFmtId="0" fontId="0" fillId="9" borderId="90" xfId="0" applyFill="1" applyBorder="1"/>
    <xf numFmtId="0" fontId="48" fillId="9" borderId="86" xfId="0" applyFont="1" applyFill="1" applyBorder="1" applyAlignment="1">
      <alignment horizontal="center" vertical="center" wrapText="1"/>
    </xf>
    <xf numFmtId="0" fontId="27" fillId="9" borderId="91" xfId="0" applyFont="1" applyFill="1" applyBorder="1" applyAlignment="1">
      <alignment vertical="center" wrapText="1"/>
    </xf>
    <xf numFmtId="0" fontId="2" fillId="7" borderId="8" xfId="0" applyFont="1" applyFill="1" applyBorder="1" applyAlignment="1">
      <alignment horizontal="center" vertical="center"/>
    </xf>
    <xf numFmtId="0" fontId="0" fillId="0" borderId="5" xfId="0" applyBorder="1"/>
    <xf numFmtId="0" fontId="28" fillId="0" borderId="80" xfId="0" applyFont="1" applyBorder="1" applyAlignment="1">
      <alignment vertical="center" wrapText="1"/>
    </xf>
    <xf numFmtId="0" fontId="42" fillId="0" borderId="81" xfId="0" applyFont="1" applyBorder="1" applyAlignment="1">
      <alignment horizontal="center" vertical="center"/>
    </xf>
    <xf numFmtId="0" fontId="28" fillId="0" borderId="60" xfId="0" applyFont="1" applyBorder="1" applyAlignment="1">
      <alignment vertical="center" wrapText="1"/>
    </xf>
    <xf numFmtId="0" fontId="28" fillId="0" borderId="83" xfId="0" applyFont="1" applyBorder="1" applyAlignment="1">
      <alignment vertical="center" wrapText="1"/>
    </xf>
    <xf numFmtId="0" fontId="50" fillId="0" borderId="1" xfId="0" applyFont="1" applyBorder="1" applyAlignment="1">
      <alignment horizontal="center" vertical="center"/>
    </xf>
    <xf numFmtId="0" fontId="54" fillId="0" borderId="0" xfId="0" applyFont="1" applyAlignment="1">
      <alignment vertical="center"/>
    </xf>
    <xf numFmtId="0" fontId="22" fillId="0" borderId="0" xfId="0" applyFont="1" applyAlignment="1">
      <alignment vertical="center" wrapText="1"/>
    </xf>
    <xf numFmtId="0" fontId="56" fillId="0" borderId="0" xfId="0" applyFont="1"/>
    <xf numFmtId="0" fontId="1" fillId="0" borderId="1" xfId="0" applyFont="1" applyBorder="1" applyAlignment="1">
      <alignment horizontal="center" vertical="center"/>
    </xf>
    <xf numFmtId="0" fontId="11" fillId="2" borderId="0" xfId="0" applyFont="1" applyFill="1" applyAlignment="1">
      <alignment horizontal="center" vertical="center" wrapText="1"/>
    </xf>
    <xf numFmtId="0" fontId="3" fillId="0" borderId="99" xfId="0" applyFont="1" applyBorder="1"/>
    <xf numFmtId="0" fontId="59" fillId="0" borderId="1" xfId="0" applyFont="1" applyBorder="1" applyAlignment="1">
      <alignment horizontal="center" vertical="center"/>
    </xf>
    <xf numFmtId="0" fontId="9" fillId="11" borderId="1" xfId="0" applyFont="1" applyFill="1" applyBorder="1" applyAlignment="1">
      <alignment horizontal="center" vertical="center" wrapText="1"/>
    </xf>
    <xf numFmtId="1" fontId="17" fillId="0" borderId="16" xfId="0" applyNumberFormat="1" applyFont="1" applyBorder="1" applyAlignment="1">
      <alignment horizontal="center" vertical="center"/>
    </xf>
    <xf numFmtId="0" fontId="66" fillId="8" borderId="60" xfId="0" applyFont="1" applyFill="1" applyBorder="1" applyAlignment="1">
      <alignment vertical="center" wrapText="1"/>
    </xf>
    <xf numFmtId="0" fontId="5" fillId="0" borderId="52" xfId="0" applyFont="1" applyBorder="1" applyAlignment="1" applyProtection="1">
      <alignment horizontal="left"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15" fillId="0" borderId="27"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8"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8" xfId="0" applyFont="1" applyFill="1" applyBorder="1" applyAlignment="1">
      <alignment horizontal="center" vertical="center"/>
    </xf>
    <xf numFmtId="0" fontId="15" fillId="0" borderId="27" xfId="0" applyFont="1" applyBorder="1" applyAlignment="1" applyProtection="1">
      <alignment horizontal="justify" vertical="center" wrapText="1"/>
      <protection locked="0"/>
    </xf>
    <xf numFmtId="0" fontId="15" fillId="0" borderId="46" xfId="0" applyFont="1" applyBorder="1" applyAlignment="1" applyProtection="1">
      <alignment horizontal="justify" vertical="center"/>
      <protection locked="0"/>
    </xf>
    <xf numFmtId="0" fontId="41" fillId="0" borderId="8" xfId="0" applyFont="1" applyBorder="1" applyAlignment="1" applyProtection="1">
      <alignment horizontal="justify" vertical="center" wrapText="1"/>
      <protection locked="0"/>
    </xf>
    <xf numFmtId="0" fontId="43" fillId="0" borderId="10" xfId="0" applyFont="1" applyBorder="1" applyAlignment="1" applyProtection="1">
      <alignment horizontal="justify" vertical="center" wrapText="1"/>
      <protection locked="0"/>
    </xf>
    <xf numFmtId="0" fontId="43" fillId="0" borderId="48" xfId="0" applyFont="1" applyBorder="1" applyAlignment="1" applyProtection="1">
      <alignment horizontal="justify" vertical="center" wrapText="1"/>
      <protection locked="0"/>
    </xf>
    <xf numFmtId="0" fontId="12" fillId="0" borderId="27"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protection locked="0"/>
    </xf>
    <xf numFmtId="43" fontId="22" fillId="0" borderId="79" xfId="0" applyNumberFormat="1" applyFont="1" applyBorder="1" applyAlignment="1">
      <alignment horizontal="center" vertical="center"/>
    </xf>
    <xf numFmtId="43" fontId="22" fillId="0" borderId="56" xfId="0" applyNumberFormat="1" applyFont="1" applyBorder="1" applyAlignment="1">
      <alignment horizontal="center" vertical="center"/>
    </xf>
    <xf numFmtId="43" fontId="22" fillId="0" borderId="89" xfId="0" applyNumberFormat="1" applyFont="1" applyBorder="1" applyAlignment="1">
      <alignment horizontal="center" vertical="center"/>
    </xf>
    <xf numFmtId="0" fontId="28" fillId="0" borderId="63"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33" fillId="8" borderId="68" xfId="0" applyFont="1" applyFill="1" applyBorder="1" applyAlignment="1">
      <alignment horizontal="left" vertical="top" wrapText="1"/>
    </xf>
    <xf numFmtId="0" fontId="19" fillId="8" borderId="71" xfId="0" applyFont="1" applyFill="1" applyBorder="1" applyAlignment="1">
      <alignment horizontal="left" vertical="top" wrapText="1"/>
    </xf>
    <xf numFmtId="0" fontId="19" fillId="8" borderId="75" xfId="0" applyFont="1" applyFill="1" applyBorder="1" applyAlignment="1">
      <alignment horizontal="left" vertical="top" wrapText="1"/>
    </xf>
    <xf numFmtId="0" fontId="44" fillId="0" borderId="9" xfId="0" applyFont="1" applyBorder="1" applyAlignment="1">
      <alignment horizontal="left" vertical="top" wrapText="1"/>
    </xf>
    <xf numFmtId="0" fontId="0" fillId="0" borderId="9" xfId="0" applyBorder="1" applyAlignment="1">
      <alignment horizontal="left" vertical="top" wrapText="1"/>
    </xf>
    <xf numFmtId="0" fontId="45" fillId="0" borderId="80" xfId="0" applyFont="1" applyBorder="1" applyAlignment="1">
      <alignment horizontal="left" vertical="center" wrapText="1"/>
    </xf>
    <xf numFmtId="0" fontId="46" fillId="0" borderId="86" xfId="0" applyFont="1" applyBorder="1" applyAlignment="1">
      <alignment horizontal="left" vertical="center" wrapText="1"/>
    </xf>
    <xf numFmtId="0" fontId="27" fillId="0" borderId="80"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85" xfId="0" applyFont="1" applyBorder="1" applyAlignment="1">
      <alignment horizontal="center" vertical="center" wrapText="1"/>
    </xf>
    <xf numFmtId="0" fontId="27" fillId="0" borderId="8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8" xfId="0" applyFont="1" applyBorder="1" applyAlignment="1">
      <alignment horizontal="center" vertical="center" wrapText="1"/>
    </xf>
    <xf numFmtId="0" fontId="15" fillId="0" borderId="27" xfId="0" applyFont="1" applyBorder="1" applyAlignment="1" applyProtection="1">
      <alignment horizontal="justify" vertical="top" wrapText="1"/>
      <protection locked="0"/>
    </xf>
    <xf numFmtId="0" fontId="15" fillId="0" borderId="46" xfId="0" applyFont="1" applyBorder="1" applyAlignment="1" applyProtection="1">
      <alignment horizontal="justify" vertical="top" wrapText="1"/>
      <protection locked="0"/>
    </xf>
    <xf numFmtId="0" fontId="15" fillId="0" borderId="52" xfId="0" applyFont="1" applyBorder="1" applyAlignment="1" applyProtection="1">
      <alignment horizontal="justify" vertical="top" wrapText="1"/>
      <protection locked="0"/>
    </xf>
    <xf numFmtId="0" fontId="2" fillId="0" borderId="24"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15" fillId="0" borderId="1" xfId="0" applyFont="1" applyBorder="1" applyAlignment="1" applyProtection="1">
      <alignment horizontal="justify" vertical="top" wrapText="1"/>
      <protection locked="0"/>
    </xf>
    <xf numFmtId="0" fontId="15" fillId="0" borderId="1" xfId="0" applyFont="1" applyBorder="1" applyAlignment="1" applyProtection="1">
      <alignment horizontal="justify" vertical="top"/>
      <protection locked="0"/>
    </xf>
    <xf numFmtId="0" fontId="15" fillId="0" borderId="44" xfId="0" applyFont="1" applyBorder="1" applyAlignment="1" applyProtection="1">
      <alignment horizontal="justify" vertical="top"/>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8" xfId="0" applyFont="1" applyBorder="1" applyAlignment="1">
      <alignment horizontal="center" vertical="center" wrapText="1"/>
    </xf>
    <xf numFmtId="0" fontId="10" fillId="4" borderId="1" xfId="0" applyFont="1" applyFill="1" applyBorder="1" applyAlignment="1">
      <alignment horizontal="center" vertical="center"/>
    </xf>
    <xf numFmtId="0" fontId="14" fillId="0" borderId="21" xfId="0" applyFont="1" applyBorder="1" applyAlignment="1" applyProtection="1">
      <alignment horizontal="center" vertical="top" wrapText="1"/>
      <protection locked="0"/>
    </xf>
    <xf numFmtId="0" fontId="14" fillId="0" borderId="43" xfId="0" applyFont="1" applyBorder="1" applyAlignment="1" applyProtection="1">
      <alignment horizontal="center" vertical="top" wrapText="1"/>
      <protection locked="0"/>
    </xf>
    <xf numFmtId="0" fontId="15" fillId="0" borderId="8" xfId="0" applyFont="1" applyBorder="1" applyAlignment="1" applyProtection="1">
      <alignment horizontal="justify" vertical="top" wrapText="1"/>
      <protection locked="0"/>
    </xf>
    <xf numFmtId="0" fontId="15" fillId="0" borderId="10" xfId="0" applyFont="1" applyBorder="1" applyAlignment="1" applyProtection="1">
      <alignment horizontal="justify" vertical="top" wrapText="1"/>
      <protection locked="0"/>
    </xf>
    <xf numFmtId="0" fontId="15" fillId="0" borderId="48" xfId="0" applyFont="1" applyBorder="1" applyAlignment="1" applyProtection="1">
      <alignment horizontal="justify" vertical="top" wrapText="1"/>
      <protection locked="0"/>
    </xf>
    <xf numFmtId="0" fontId="15" fillId="0" borderId="46" xfId="0" applyFont="1" applyBorder="1" applyAlignment="1" applyProtection="1">
      <alignment horizontal="justify" vertical="center" wrapText="1"/>
      <protection locked="0"/>
    </xf>
    <xf numFmtId="0" fontId="15" fillId="0" borderId="52" xfId="0" applyFont="1" applyBorder="1" applyAlignment="1" applyProtection="1">
      <alignment horizontal="justify" vertical="center" wrapText="1"/>
      <protection locked="0"/>
    </xf>
    <xf numFmtId="0" fontId="14" fillId="0" borderId="21"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5" fillId="0" borderId="8" xfId="0" applyFont="1" applyBorder="1" applyAlignment="1" applyProtection="1">
      <alignment horizontal="justify" vertical="center" wrapText="1"/>
      <protection locked="0"/>
    </xf>
    <xf numFmtId="0" fontId="15" fillId="0" borderId="10" xfId="0" applyFont="1" applyBorder="1" applyAlignment="1" applyProtection="1">
      <alignment horizontal="justify" vertical="center" wrapText="1"/>
      <protection locked="0"/>
    </xf>
    <xf numFmtId="0" fontId="15" fillId="0" borderId="48"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protection locked="0"/>
    </xf>
    <xf numFmtId="0" fontId="15" fillId="0" borderId="44" xfId="0" applyFont="1" applyBorder="1" applyAlignment="1" applyProtection="1">
      <alignment horizontal="justify" vertical="center"/>
      <protection locked="0"/>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48" xfId="0" applyFont="1" applyBorder="1" applyAlignment="1">
      <alignment horizontal="center" vertical="center"/>
    </xf>
    <xf numFmtId="0" fontId="35" fillId="0" borderId="8" xfId="0"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35" fillId="0" borderId="48" xfId="0" applyFont="1" applyBorder="1" applyAlignment="1" applyProtection="1">
      <alignment horizontal="center" vertical="center"/>
      <protection locked="0"/>
    </xf>
    <xf numFmtId="0" fontId="35" fillId="9" borderId="27" xfId="0" applyFont="1" applyFill="1" applyBorder="1" applyAlignment="1">
      <alignment vertical="center" wrapText="1"/>
    </xf>
    <xf numFmtId="0" fontId="35" fillId="9" borderId="46" xfId="0" applyFont="1" applyFill="1" applyBorder="1" applyAlignment="1">
      <alignment vertical="center" wrapText="1"/>
    </xf>
    <xf numFmtId="0" fontId="35" fillId="9" borderId="26" xfId="0" applyFont="1" applyFill="1" applyBorder="1" applyAlignment="1">
      <alignment vertical="center" wrapText="1"/>
    </xf>
    <xf numFmtId="0" fontId="36" fillId="0" borderId="76" xfId="0" applyFont="1" applyBorder="1" applyAlignment="1" applyProtection="1">
      <alignment horizontal="center" vertical="center" wrapText="1"/>
      <protection locked="0"/>
    </xf>
    <xf numFmtId="0" fontId="3" fillId="0" borderId="77" xfId="0" applyFont="1" applyBorder="1" applyAlignment="1" applyProtection="1">
      <alignment horizontal="center" vertical="center" wrapText="1"/>
      <protection locked="0"/>
    </xf>
    <xf numFmtId="0" fontId="3" fillId="0" borderId="78" xfId="0" applyFont="1" applyBorder="1" applyAlignment="1" applyProtection="1">
      <alignment horizontal="center" vertical="center" wrapText="1"/>
      <protection locked="0"/>
    </xf>
    <xf numFmtId="0" fontId="33" fillId="8" borderId="68" xfId="0" applyFont="1" applyFill="1" applyBorder="1" applyAlignment="1">
      <alignment horizontal="left" vertical="center" wrapText="1"/>
    </xf>
    <xf numFmtId="0" fontId="19" fillId="8" borderId="71" xfId="0" applyFont="1" applyFill="1" applyBorder="1" applyAlignment="1">
      <alignment horizontal="left" vertical="center" wrapText="1"/>
    </xf>
    <xf numFmtId="0" fontId="19" fillId="8" borderId="75" xfId="0" applyFont="1" applyFill="1" applyBorder="1" applyAlignment="1">
      <alignment horizontal="left" vertical="center" wrapText="1"/>
    </xf>
    <xf numFmtId="0" fontId="28" fillId="0" borderId="8" xfId="0" applyFont="1" applyBorder="1" applyAlignment="1" applyProtection="1">
      <alignment horizontal="justify" vertical="center" wrapText="1"/>
      <protection locked="0"/>
    </xf>
    <xf numFmtId="0" fontId="39" fillId="0" borderId="10" xfId="0" applyFont="1" applyBorder="1" applyAlignment="1" applyProtection="1">
      <alignment horizontal="justify" vertical="center" wrapText="1"/>
      <protection locked="0"/>
    </xf>
    <xf numFmtId="0" fontId="39" fillId="0" borderId="48" xfId="0" applyFont="1" applyBorder="1" applyAlignment="1" applyProtection="1">
      <alignment horizontal="justify" vertical="center" wrapText="1"/>
      <protection locked="0"/>
    </xf>
    <xf numFmtId="14" fontId="15" fillId="0" borderId="24" xfId="0" applyNumberFormat="1" applyFont="1" applyBorder="1" applyAlignment="1" applyProtection="1">
      <alignment horizontal="center" vertical="center" wrapText="1"/>
      <protection locked="0"/>
    </xf>
    <xf numFmtId="14" fontId="15" fillId="0" borderId="23" xfId="0" applyNumberFormat="1" applyFont="1" applyBorder="1" applyAlignment="1" applyProtection="1">
      <alignment horizontal="center" vertical="center"/>
      <protection locked="0"/>
    </xf>
    <xf numFmtId="14" fontId="15" fillId="0" borderId="47" xfId="0" applyNumberFormat="1" applyFont="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0" fontId="40" fillId="0" borderId="1" xfId="0" applyFont="1" applyBorder="1" applyAlignment="1" applyProtection="1">
      <alignment vertical="top"/>
      <protection locked="0"/>
    </xf>
    <xf numFmtId="0" fontId="40" fillId="0" borderId="44" xfId="0" applyFont="1" applyBorder="1" applyAlignment="1" applyProtection="1">
      <alignment vertical="top"/>
      <protection locked="0"/>
    </xf>
    <xf numFmtId="0" fontId="35" fillId="0" borderId="1" xfId="0" applyFont="1" applyBorder="1" applyAlignment="1" applyProtection="1">
      <alignment vertical="top" wrapText="1"/>
      <protection locked="0"/>
    </xf>
    <xf numFmtId="0" fontId="17" fillId="0" borderId="1" xfId="0" applyFont="1" applyBorder="1" applyAlignment="1" applyProtection="1">
      <alignment vertical="top"/>
      <protection locked="0"/>
    </xf>
    <xf numFmtId="0" fontId="17" fillId="0" borderId="44" xfId="0" applyFont="1" applyBorder="1" applyAlignment="1" applyProtection="1">
      <alignment vertical="top"/>
      <protection locked="0"/>
    </xf>
    <xf numFmtId="0" fontId="15" fillId="0" borderId="8"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48" xfId="0"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protection locked="0"/>
    </xf>
    <xf numFmtId="0" fontId="34" fillId="0" borderId="44" xfId="0" applyFont="1" applyBorder="1" applyAlignment="1" applyProtection="1">
      <alignment horizontal="left" vertical="center"/>
      <protection locked="0"/>
    </xf>
    <xf numFmtId="14" fontId="28" fillId="0" borderId="63" xfId="0" applyNumberFormat="1" applyFont="1" applyBorder="1" applyAlignment="1" applyProtection="1">
      <alignment horizontal="center" vertical="center" wrapText="1"/>
      <protection locked="0"/>
    </xf>
    <xf numFmtId="14" fontId="15" fillId="0" borderId="65" xfId="0" applyNumberFormat="1" applyFont="1" applyBorder="1" applyAlignment="1" applyProtection="1">
      <alignment horizontal="center" vertical="center"/>
      <protection locked="0"/>
    </xf>
    <xf numFmtId="0" fontId="15" fillId="0" borderId="69" xfId="0" applyFont="1" applyBorder="1" applyAlignment="1" applyProtection="1">
      <alignment horizontal="center" vertical="center"/>
      <protection locked="0"/>
    </xf>
    <xf numFmtId="0" fontId="15" fillId="0" borderId="72" xfId="0" applyFont="1" applyBorder="1" applyAlignment="1" applyProtection="1">
      <alignment horizontal="center" vertical="center"/>
      <protection locked="0"/>
    </xf>
    <xf numFmtId="0" fontId="20" fillId="0" borderId="66" xfId="0" applyFont="1" applyBorder="1" applyAlignment="1">
      <alignment vertical="top" wrapText="1"/>
    </xf>
    <xf numFmtId="0" fontId="22" fillId="0" borderId="10" xfId="0" applyFont="1" applyBorder="1" applyAlignment="1">
      <alignment vertical="top" wrapText="1"/>
    </xf>
    <xf numFmtId="0" fontId="22" fillId="0" borderId="73" xfId="0" applyFont="1" applyBorder="1" applyAlignment="1">
      <alignment vertical="top" wrapText="1"/>
    </xf>
    <xf numFmtId="0" fontId="22" fillId="0" borderId="66"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73" xfId="0" applyFont="1" applyBorder="1" applyAlignment="1" applyProtection="1">
      <alignment horizontal="center" vertical="center" wrapText="1"/>
      <protection locked="0"/>
    </xf>
    <xf numFmtId="0" fontId="30" fillId="0" borderId="67" xfId="0" applyFont="1" applyBorder="1" applyAlignment="1" applyProtection="1">
      <alignment horizontal="center" vertical="center" wrapText="1"/>
      <protection locked="0"/>
    </xf>
    <xf numFmtId="0" fontId="22" fillId="0" borderId="70" xfId="0" applyFont="1" applyBorder="1" applyAlignment="1" applyProtection="1">
      <alignment horizontal="center" vertical="center" wrapText="1"/>
      <protection locked="0"/>
    </xf>
    <xf numFmtId="0" fontId="22" fillId="0" borderId="74" xfId="0" applyFont="1" applyBorder="1" applyAlignment="1" applyProtection="1">
      <alignment horizontal="center" vertical="center" wrapText="1"/>
      <protection locked="0"/>
    </xf>
    <xf numFmtId="0" fontId="9" fillId="0" borderId="27" xfId="0" applyFont="1" applyBorder="1" applyAlignment="1" applyProtection="1">
      <alignment horizontal="justify" wrapText="1"/>
      <protection locked="0"/>
    </xf>
    <xf numFmtId="0" fontId="9" fillId="0" borderId="46" xfId="0" applyFont="1" applyBorder="1" applyAlignment="1" applyProtection="1">
      <alignment horizontal="justify"/>
      <protection locked="0"/>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2" fillId="2" borderId="59"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4" fontId="12" fillId="2" borderId="4" xfId="0" applyNumberFormat="1" applyFont="1" applyFill="1" applyBorder="1" applyAlignment="1">
      <alignment horizontal="center" vertical="center"/>
    </xf>
    <xf numFmtId="0" fontId="12" fillId="2" borderId="5" xfId="0" applyFont="1" applyFill="1" applyBorder="1" applyAlignment="1">
      <alignment horizontal="center" vertical="center"/>
    </xf>
    <xf numFmtId="0" fontId="16" fillId="2" borderId="31"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2" fillId="3" borderId="53" xfId="0" applyFont="1" applyFill="1" applyBorder="1" applyAlignment="1">
      <alignment horizont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2" borderId="4"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8" fillId="0" borderId="21" xfId="0" applyFont="1" applyBorder="1" applyAlignment="1" applyProtection="1">
      <alignment horizontal="left" vertical="center" wrapText="1"/>
      <protection locked="0"/>
    </xf>
    <xf numFmtId="0" fontId="18" fillId="0" borderId="43" xfId="0" applyFont="1" applyBorder="1" applyAlignment="1" applyProtection="1">
      <alignment horizontal="left" vertical="center" wrapText="1"/>
      <protection locked="0"/>
    </xf>
    <xf numFmtId="0" fontId="57" fillId="0" borderId="42"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27" xfId="0" applyFont="1" applyBorder="1" applyAlignment="1" applyProtection="1">
      <alignment horizontal="center"/>
      <protection locked="0"/>
    </xf>
    <xf numFmtId="0" fontId="3" fillId="0" borderId="52" xfId="0" applyFont="1" applyBorder="1" applyAlignment="1" applyProtection="1">
      <alignment horizontal="center"/>
      <protection locked="0"/>
    </xf>
    <xf numFmtId="0" fontId="15" fillId="0" borderId="52" xfId="0" applyFont="1" applyBorder="1" applyAlignment="1" applyProtection="1">
      <alignment horizontal="justify" vertical="center"/>
      <protection locked="0"/>
    </xf>
    <xf numFmtId="0" fontId="15" fillId="0" borderId="46" xfId="0" applyFont="1" applyBorder="1" applyAlignment="1" applyProtection="1">
      <alignment horizontal="center" vertical="center" wrapText="1"/>
      <protection locked="0"/>
    </xf>
    <xf numFmtId="14" fontId="3" fillId="0" borderId="21"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44"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15" fillId="0" borderId="24" xfId="0" applyFont="1" applyBorder="1" applyAlignment="1" applyProtection="1">
      <alignment horizontal="justify" vertical="center" wrapText="1"/>
      <protection locked="0"/>
    </xf>
    <xf numFmtId="0" fontId="15" fillId="0" borderId="23" xfId="0" applyFont="1" applyBorder="1" applyAlignment="1" applyProtection="1">
      <alignment horizontal="justify" vertical="center" wrapText="1"/>
      <protection locked="0"/>
    </xf>
    <xf numFmtId="0" fontId="15" fillId="0" borderId="47"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protection locked="0"/>
    </xf>
    <xf numFmtId="0" fontId="16" fillId="0" borderId="44" xfId="0" applyFont="1" applyBorder="1" applyAlignment="1" applyProtection="1">
      <alignment horizontal="justify" vertical="center"/>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19" fillId="8" borderId="60" xfId="0" applyFont="1" applyFill="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44" xfId="0" applyFont="1" applyBorder="1" applyAlignment="1" applyProtection="1">
      <alignment horizontal="center" vertical="center" wrapText="1"/>
      <protection locked="0"/>
    </xf>
    <xf numFmtId="0" fontId="16" fillId="0" borderId="27" xfId="0" applyFont="1" applyBorder="1" applyAlignment="1" applyProtection="1">
      <alignment horizontal="justify" vertical="center" wrapText="1"/>
      <protection locked="0"/>
    </xf>
    <xf numFmtId="0" fontId="16" fillId="0" borderId="52" xfId="0" applyFont="1" applyBorder="1" applyAlignment="1" applyProtection="1">
      <alignment horizontal="justify" vertical="center" wrapText="1"/>
      <protection locked="0"/>
    </xf>
    <xf numFmtId="14" fontId="20" fillId="0" borderId="21" xfId="0" applyNumberFormat="1"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62" xfId="0" applyFont="1" applyBorder="1" applyAlignment="1" applyProtection="1">
      <alignment horizontal="center" vertical="center" wrapText="1"/>
      <protection locked="0"/>
    </xf>
    <xf numFmtId="0" fontId="16" fillId="0" borderId="8" xfId="0" applyFont="1" applyBorder="1" applyAlignment="1" applyProtection="1">
      <alignment horizontal="justify" vertical="center" wrapText="1"/>
      <protection locked="0"/>
    </xf>
    <xf numFmtId="0" fontId="16" fillId="0" borderId="10" xfId="0" applyFont="1" applyBorder="1" applyAlignment="1" applyProtection="1">
      <alignment horizontal="justify" vertical="center" wrapText="1"/>
      <protection locked="0"/>
    </xf>
    <xf numFmtId="0" fontId="16" fillId="0" borderId="48" xfId="0" applyFont="1" applyBorder="1" applyAlignment="1" applyProtection="1">
      <alignment horizontal="justify" vertical="center" wrapText="1"/>
      <protection locked="0"/>
    </xf>
    <xf numFmtId="0" fontId="15" fillId="0" borderId="44" xfId="0" applyFont="1" applyBorder="1" applyAlignment="1" applyProtection="1">
      <alignment horizontal="justify" vertical="center" wrapText="1"/>
      <protection locked="0"/>
    </xf>
    <xf numFmtId="0" fontId="20" fillId="0" borderId="6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protection locked="0"/>
    </xf>
    <xf numFmtId="14" fontId="16" fillId="0" borderId="27" xfId="0" applyNumberFormat="1" applyFont="1" applyBorder="1" applyAlignment="1" applyProtection="1">
      <alignment horizontal="center" vertical="center" wrapText="1"/>
      <protection locked="0"/>
    </xf>
    <xf numFmtId="0" fontId="16" fillId="0" borderId="46" xfId="0" applyFont="1" applyBorder="1" applyAlignment="1" applyProtection="1">
      <alignment horizontal="center" vertical="center" wrapText="1"/>
      <protection locked="0"/>
    </xf>
    <xf numFmtId="0" fontId="22" fillId="9" borderId="1" xfId="0" applyFont="1" applyFill="1" applyBorder="1" applyAlignment="1" applyProtection="1">
      <alignment horizontal="center" vertical="center" wrapText="1"/>
      <protection locked="0"/>
    </xf>
    <xf numFmtId="0" fontId="22" fillId="9" borderId="44" xfId="0" applyFont="1" applyFill="1" applyBorder="1" applyAlignment="1" applyProtection="1">
      <alignment horizontal="center" vertical="center" wrapText="1"/>
      <protection locked="0"/>
    </xf>
    <xf numFmtId="0" fontId="22" fillId="9" borderId="20" xfId="0" applyFont="1" applyFill="1" applyBorder="1" applyAlignment="1" applyProtection="1">
      <alignment horizontal="center" vertical="center" wrapText="1"/>
      <protection locked="0"/>
    </xf>
    <xf numFmtId="0" fontId="22" fillId="9" borderId="45" xfId="0" applyFont="1" applyFill="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42" fillId="0" borderId="24" xfId="0" applyFont="1" applyBorder="1" applyAlignment="1">
      <alignment vertical="center" wrapText="1"/>
    </xf>
    <xf numFmtId="0" fontId="35" fillId="0" borderId="23" xfId="0" applyFont="1" applyBorder="1" applyAlignment="1">
      <alignment vertical="center" wrapText="1"/>
    </xf>
    <xf numFmtId="0" fontId="35" fillId="0" borderId="95" xfId="0" applyFont="1" applyBorder="1" applyAlignment="1">
      <alignment vertical="center" wrapText="1"/>
    </xf>
    <xf numFmtId="0" fontId="16" fillId="0" borderId="46" xfId="0" applyFont="1" applyBorder="1" applyAlignment="1" applyProtection="1">
      <alignment horizontal="justify" vertical="center"/>
      <protection locked="0"/>
    </xf>
    <xf numFmtId="14" fontId="22" fillId="9" borderId="21" xfId="0" applyNumberFormat="1" applyFont="1" applyFill="1" applyBorder="1" applyAlignment="1" applyProtection="1">
      <alignment horizontal="center" vertical="center" wrapText="1"/>
      <protection locked="0"/>
    </xf>
    <xf numFmtId="0" fontId="22" fillId="9" borderId="21" xfId="0" applyFont="1" applyFill="1" applyBorder="1" applyAlignment="1" applyProtection="1">
      <alignment horizontal="center" vertical="center" wrapText="1"/>
      <protection locked="0"/>
    </xf>
    <xf numFmtId="0" fontId="22" fillId="9" borderId="43" xfId="0" applyFont="1" applyFill="1" applyBorder="1" applyAlignment="1" applyProtection="1">
      <alignment horizontal="center" vertical="center" wrapText="1"/>
      <protection locked="0"/>
    </xf>
    <xf numFmtId="0" fontId="16" fillId="0" borderId="44" xfId="0" applyFont="1" applyBorder="1" applyAlignment="1" applyProtection="1">
      <alignment horizontal="justify" vertical="center" wrapText="1"/>
      <protection locked="0"/>
    </xf>
    <xf numFmtId="0" fontId="53" fillId="0" borderId="21" xfId="0" applyFont="1" applyBorder="1" applyAlignment="1" applyProtection="1">
      <alignment horizontal="center" vertical="center" wrapText="1"/>
      <protection locked="0"/>
    </xf>
    <xf numFmtId="0" fontId="53" fillId="0" borderId="43" xfId="0" applyFont="1" applyBorder="1" applyAlignment="1" applyProtection="1">
      <alignment horizontal="center" vertical="center" wrapText="1"/>
      <protection locked="0"/>
    </xf>
    <xf numFmtId="0" fontId="54" fillId="9" borderId="1" xfId="0" applyFont="1" applyFill="1" applyBorder="1" applyAlignment="1" applyProtection="1">
      <alignment horizontal="center" vertical="center" wrapText="1"/>
      <protection locked="0"/>
    </xf>
    <xf numFmtId="0" fontId="54" fillId="9" borderId="44" xfId="0" applyFont="1" applyFill="1" applyBorder="1" applyAlignment="1" applyProtection="1">
      <alignment horizontal="center" vertical="center" wrapText="1"/>
      <protection locked="0"/>
    </xf>
    <xf numFmtId="0" fontId="54" fillId="9" borderId="20" xfId="0" applyFont="1" applyFill="1" applyBorder="1" applyAlignment="1" applyProtection="1">
      <alignment horizontal="center" vertical="center" wrapText="1"/>
      <protection locked="0"/>
    </xf>
    <xf numFmtId="0" fontId="54" fillId="9" borderId="45" xfId="0" applyFont="1" applyFill="1" applyBorder="1" applyAlignment="1" applyProtection="1">
      <alignment horizontal="center" vertical="center" wrapText="1"/>
      <protection locked="0"/>
    </xf>
    <xf numFmtId="0" fontId="54" fillId="0" borderId="21" xfId="0" applyFont="1" applyBorder="1" applyAlignment="1" applyProtection="1">
      <alignment horizontal="center" vertical="center" wrapText="1"/>
      <protection locked="0"/>
    </xf>
    <xf numFmtId="0" fontId="54" fillId="0" borderId="43" xfId="0" applyFont="1" applyBorder="1" applyAlignment="1" applyProtection="1">
      <alignment horizontal="center" vertical="center" wrapText="1"/>
      <protection locked="0"/>
    </xf>
    <xf numFmtId="0" fontId="55" fillId="0" borderId="27" xfId="0" applyFont="1" applyBorder="1" applyAlignment="1">
      <alignment horizontal="left" vertical="center" wrapText="1" indent="2"/>
    </xf>
    <xf numFmtId="0" fontId="54" fillId="0" borderId="46" xfId="0" applyFont="1" applyBorder="1" applyAlignment="1">
      <alignment horizontal="left" vertical="center" wrapText="1" indent="2"/>
    </xf>
    <xf numFmtId="0" fontId="54" fillId="0" borderId="96" xfId="0" applyFont="1" applyBorder="1" applyAlignment="1">
      <alignment horizontal="left" vertical="center" wrapText="1" indent="2"/>
    </xf>
    <xf numFmtId="14" fontId="54" fillId="9" borderId="21" xfId="0" applyNumberFormat="1" applyFont="1" applyFill="1" applyBorder="1" applyAlignment="1" applyProtection="1">
      <alignment horizontal="center" vertical="center" wrapText="1"/>
      <protection locked="0"/>
    </xf>
    <xf numFmtId="0" fontId="54" fillId="9" borderId="21" xfId="0" applyFont="1" applyFill="1" applyBorder="1" applyAlignment="1" applyProtection="1">
      <alignment horizontal="center" vertical="center" wrapText="1"/>
      <protection locked="0"/>
    </xf>
    <xf numFmtId="0" fontId="54" fillId="9" borderId="43" xfId="0" applyFont="1" applyFill="1" applyBorder="1" applyAlignment="1" applyProtection="1">
      <alignment horizontal="center" vertical="center" wrapText="1"/>
      <protection locked="0"/>
    </xf>
    <xf numFmtId="0" fontId="54" fillId="9" borderId="1" xfId="0" applyFont="1" applyFill="1" applyBorder="1" applyAlignment="1" applyProtection="1">
      <alignment horizontal="center" vertical="center"/>
      <protection locked="0"/>
    </xf>
    <xf numFmtId="0" fontId="54" fillId="9" borderId="44" xfId="0" applyFont="1" applyFill="1" applyBorder="1" applyAlignment="1" applyProtection="1">
      <alignment horizontal="center" vertical="center"/>
      <protection locked="0"/>
    </xf>
    <xf numFmtId="16" fontId="54" fillId="9" borderId="1" xfId="0" applyNumberFormat="1" applyFont="1" applyFill="1" applyBorder="1" applyAlignment="1" applyProtection="1">
      <alignment horizontal="center" vertical="center" wrapText="1"/>
      <protection locked="0"/>
    </xf>
    <xf numFmtId="0" fontId="35" fillId="0" borderId="93" xfId="0" applyFont="1" applyBorder="1" applyAlignment="1" applyProtection="1">
      <alignment horizontal="center" vertical="center" wrapText="1"/>
      <protection locked="0"/>
    </xf>
    <xf numFmtId="0" fontId="35" fillId="0" borderId="94" xfId="0"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0" fontId="42" fillId="0" borderId="24" xfId="0" applyFont="1" applyBorder="1" applyAlignment="1">
      <alignment horizontal="left" vertical="center" wrapText="1" indent="2"/>
    </xf>
    <xf numFmtId="0" fontId="35" fillId="0" borderId="23" xfId="0" applyFont="1" applyBorder="1" applyAlignment="1">
      <alignment horizontal="left" vertical="center" wrapText="1" indent="2"/>
    </xf>
    <xf numFmtId="0" fontId="35" fillId="0" borderId="95" xfId="0" applyFont="1" applyBorder="1" applyAlignment="1">
      <alignment horizontal="left" vertical="center" wrapText="1" indent="2"/>
    </xf>
    <xf numFmtId="14" fontId="15" fillId="9" borderId="21" xfId="0" applyNumberFormat="1" applyFont="1" applyFill="1" applyBorder="1" applyAlignment="1" applyProtection="1">
      <alignment horizontal="center" vertical="center" wrapText="1"/>
      <protection locked="0"/>
    </xf>
    <xf numFmtId="0" fontId="15" fillId="9" borderId="21" xfId="0" applyFont="1" applyFill="1" applyBorder="1" applyAlignment="1" applyProtection="1">
      <alignment horizontal="center" vertical="center" wrapText="1"/>
      <protection locked="0"/>
    </xf>
    <xf numFmtId="0" fontId="15" fillId="9" borderId="43" xfId="0" applyFont="1" applyFill="1" applyBorder="1" applyAlignment="1" applyProtection="1">
      <alignment horizontal="center" vertical="center" wrapText="1"/>
      <protection locked="0"/>
    </xf>
    <xf numFmtId="0" fontId="16" fillId="9" borderId="1" xfId="0" applyFont="1" applyFill="1" applyBorder="1" applyAlignment="1" applyProtection="1">
      <alignment horizontal="center" vertical="center" wrapText="1"/>
      <protection locked="0"/>
    </xf>
    <xf numFmtId="0" fontId="16" fillId="9" borderId="1" xfId="0" applyFont="1" applyFill="1" applyBorder="1" applyAlignment="1" applyProtection="1">
      <alignment horizontal="center" vertical="center"/>
      <protection locked="0"/>
    </xf>
    <xf numFmtId="0" fontId="16" fillId="9" borderId="44"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wrapText="1"/>
      <protection locked="0"/>
    </xf>
    <xf numFmtId="0" fontId="15" fillId="9" borderId="1" xfId="0" applyFont="1" applyFill="1" applyBorder="1" applyAlignment="1" applyProtection="1">
      <alignment horizontal="center" vertical="center"/>
      <protection locked="0"/>
    </xf>
    <xf numFmtId="0" fontId="15" fillId="9" borderId="44" xfId="0" applyFont="1" applyFill="1" applyBorder="1" applyAlignment="1" applyProtection="1">
      <alignment horizontal="center" vertical="center"/>
      <protection locked="0"/>
    </xf>
    <xf numFmtId="0" fontId="15" fillId="9" borderId="20" xfId="0" applyFont="1" applyFill="1" applyBorder="1" applyAlignment="1" applyProtection="1">
      <alignment horizontal="center" vertical="center" wrapText="1"/>
      <protection locked="0"/>
    </xf>
    <xf numFmtId="0" fontId="15" fillId="9" borderId="45" xfId="0" applyFont="1" applyFill="1" applyBorder="1" applyAlignment="1" applyProtection="1">
      <alignment horizontal="center" vertical="center" wrapText="1"/>
      <protection locked="0"/>
    </xf>
    <xf numFmtId="0" fontId="20" fillId="0" borderId="1" xfId="0" applyFont="1" applyBorder="1" applyAlignment="1" applyProtection="1">
      <alignment horizontal="justify" vertical="center" wrapText="1"/>
      <protection locked="0"/>
    </xf>
    <xf numFmtId="0" fontId="27" fillId="0" borderId="63" xfId="0" applyFont="1" applyBorder="1" applyAlignment="1" applyProtection="1">
      <alignment horizontal="center" vertical="center" wrapText="1"/>
      <protection locked="0"/>
    </xf>
    <xf numFmtId="0" fontId="27" fillId="0" borderId="63" xfId="0" applyFont="1" applyBorder="1" applyAlignment="1" applyProtection="1">
      <alignment horizontal="center" vertical="center"/>
      <protection locked="0"/>
    </xf>
    <xf numFmtId="0" fontId="27" fillId="0" borderId="64" xfId="0" applyFont="1" applyBorder="1" applyAlignment="1" applyProtection="1">
      <alignment horizontal="center" vertical="center"/>
      <protection locked="0"/>
    </xf>
    <xf numFmtId="0" fontId="27" fillId="0" borderId="64" xfId="0" applyFont="1" applyBorder="1" applyAlignment="1" applyProtection="1">
      <alignment horizontal="center" vertical="center" wrapText="1"/>
      <protection locked="0"/>
    </xf>
    <xf numFmtId="0" fontId="23" fillId="0" borderId="1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51" xfId="0" applyFont="1" applyBorder="1" applyAlignment="1">
      <alignment horizontal="center" vertical="center" wrapText="1"/>
    </xf>
    <xf numFmtId="0" fontId="23" fillId="4" borderId="1"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48" xfId="0" applyFont="1" applyFill="1" applyBorder="1" applyAlignment="1">
      <alignment horizontal="center" vertical="center" wrapText="1"/>
    </xf>
    <xf numFmtId="0" fontId="23" fillId="6" borderId="27" xfId="0" applyFont="1" applyFill="1" applyBorder="1" applyAlignment="1" applyProtection="1">
      <alignment horizontal="justify" vertical="center" wrapText="1"/>
      <protection locked="0"/>
    </xf>
    <xf numFmtId="0" fontId="23" fillId="6" borderId="26" xfId="0" applyFont="1" applyFill="1" applyBorder="1" applyAlignment="1" applyProtection="1">
      <alignment horizontal="justify" vertical="center" wrapText="1"/>
      <protection locked="0"/>
    </xf>
    <xf numFmtId="0" fontId="23" fillId="6" borderId="27" xfId="0" applyFont="1" applyFill="1" applyBorder="1" applyAlignment="1" applyProtection="1">
      <alignment horizontal="center" vertical="center" wrapText="1"/>
      <protection locked="0"/>
    </xf>
    <xf numFmtId="0" fontId="23" fillId="6" borderId="26" xfId="0" applyFont="1" applyFill="1" applyBorder="1" applyAlignment="1" applyProtection="1">
      <alignment horizontal="center" vertical="center" wrapText="1"/>
      <protection locked="0"/>
    </xf>
    <xf numFmtId="0" fontId="25" fillId="0" borderId="27" xfId="0" applyFont="1" applyBorder="1" applyAlignment="1" applyProtection="1">
      <alignment horizontal="center"/>
      <protection locked="0"/>
    </xf>
    <xf numFmtId="0" fontId="25" fillId="0" borderId="52" xfId="0" applyFont="1" applyBorder="1" applyAlignment="1" applyProtection="1">
      <alignment horizontal="center"/>
      <protection locked="0"/>
    </xf>
    <xf numFmtId="0" fontId="25" fillId="0" borderId="27" xfId="0" applyFont="1" applyBorder="1" applyAlignment="1" applyProtection="1">
      <alignment horizontal="center" vertical="center" wrapText="1"/>
      <protection locked="0"/>
    </xf>
    <xf numFmtId="0" fontId="25" fillId="0" borderId="52" xfId="0" applyFont="1" applyBorder="1" applyAlignment="1" applyProtection="1">
      <alignment horizontal="center" vertical="center" wrapText="1"/>
      <protection locked="0"/>
    </xf>
    <xf numFmtId="0" fontId="25" fillId="0" borderId="46" xfId="0" applyFont="1" applyBorder="1" applyAlignment="1" applyProtection="1">
      <alignment horizontal="center" vertical="center" wrapText="1"/>
      <protection locked="0"/>
    </xf>
    <xf numFmtId="14" fontId="15" fillId="9" borderId="21" xfId="0" applyNumberFormat="1" applyFont="1" applyFill="1" applyBorder="1" applyAlignment="1" applyProtection="1">
      <alignment horizontal="center" vertical="center"/>
      <protection locked="0"/>
    </xf>
    <xf numFmtId="0" fontId="15" fillId="9" borderId="21" xfId="0" applyFont="1" applyFill="1" applyBorder="1" applyAlignment="1" applyProtection="1">
      <alignment horizontal="center" vertical="center"/>
      <protection locked="0"/>
    </xf>
    <xf numFmtId="0" fontId="15" fillId="9" borderId="43" xfId="0" applyFont="1" applyFill="1" applyBorder="1" applyAlignment="1" applyProtection="1">
      <alignment horizontal="center" vertical="center"/>
      <protection locked="0"/>
    </xf>
    <xf numFmtId="0" fontId="27" fillId="9" borderId="1" xfId="0" applyFont="1" applyFill="1" applyBorder="1" applyAlignment="1" applyProtection="1">
      <alignment horizontal="center" vertical="center" wrapText="1"/>
      <protection locked="0"/>
    </xf>
    <xf numFmtId="0" fontId="5" fillId="9" borderId="1" xfId="0" applyFont="1" applyFill="1" applyBorder="1" applyAlignment="1" applyProtection="1">
      <alignment horizontal="center" vertical="center"/>
      <protection locked="0"/>
    </xf>
    <xf numFmtId="0" fontId="5" fillId="9" borderId="44" xfId="0" applyFont="1" applyFill="1" applyBorder="1" applyAlignment="1" applyProtection="1">
      <alignment horizontal="center" vertical="center"/>
      <protection locked="0"/>
    </xf>
    <xf numFmtId="0" fontId="27" fillId="9" borderId="44" xfId="0" applyFont="1" applyFill="1" applyBorder="1" applyAlignment="1" applyProtection="1">
      <alignment horizontal="center" vertical="center" wrapText="1"/>
      <protection locked="0"/>
    </xf>
    <xf numFmtId="0" fontId="3" fillId="9" borderId="20"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8" xfId="0" applyFont="1" applyBorder="1" applyAlignment="1">
      <alignment horizontal="center" vertical="center" wrapText="1"/>
    </xf>
    <xf numFmtId="0" fontId="24" fillId="0" borderId="8"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48" xfId="0" applyFont="1" applyBorder="1" applyAlignment="1" applyProtection="1">
      <alignment horizontal="center" vertical="center" wrapText="1"/>
      <protection locked="0"/>
    </xf>
    <xf numFmtId="0" fontId="24" fillId="2" borderId="8"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48" xfId="0" applyFont="1" applyFill="1" applyBorder="1" applyAlignment="1">
      <alignment horizontal="center" vertical="center"/>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8" xfId="0" applyFont="1" applyBorder="1" applyAlignment="1">
      <alignment horizontal="center" vertical="center" wrapText="1"/>
    </xf>
    <xf numFmtId="0" fontId="25" fillId="0" borderId="27" xfId="0" applyFont="1" applyBorder="1" applyAlignment="1" applyProtection="1">
      <alignment horizontal="justify" vertical="center" wrapText="1"/>
      <protection locked="0"/>
    </xf>
    <xf numFmtId="0" fontId="25" fillId="0" borderId="46" xfId="0" applyFont="1" applyBorder="1" applyAlignment="1" applyProtection="1">
      <alignment horizontal="justify" vertical="center"/>
      <protection locked="0"/>
    </xf>
    <xf numFmtId="0" fontId="25" fillId="0" borderId="8" xfId="0" applyFont="1" applyBorder="1" applyAlignment="1" applyProtection="1">
      <alignment horizontal="justify" vertical="center" wrapText="1"/>
      <protection locked="0"/>
    </xf>
    <xf numFmtId="0" fontId="25" fillId="0" borderId="10" xfId="0" applyFont="1" applyBorder="1" applyAlignment="1" applyProtection="1">
      <alignment horizontal="justify" vertical="center" wrapText="1"/>
      <protection locked="0"/>
    </xf>
    <xf numFmtId="0" fontId="25" fillId="0" borderId="48" xfId="0" applyFont="1" applyBorder="1" applyAlignment="1" applyProtection="1">
      <alignment horizontal="justify" vertical="center" wrapText="1"/>
      <protection locked="0"/>
    </xf>
    <xf numFmtId="0" fontId="26" fillId="0" borderId="1" xfId="0" applyFont="1" applyBorder="1" applyAlignment="1" applyProtection="1">
      <alignment horizontal="justify" vertical="center" wrapText="1"/>
      <protection locked="0"/>
    </xf>
    <xf numFmtId="0" fontId="26" fillId="0" borderId="44" xfId="0" applyFont="1" applyBorder="1" applyAlignment="1" applyProtection="1">
      <alignment horizontal="justify" vertical="center" wrapText="1"/>
      <protection locked="0"/>
    </xf>
    <xf numFmtId="1" fontId="23" fillId="0" borderId="14" xfId="0" applyNumberFormat="1" applyFont="1" applyBorder="1" applyAlignment="1">
      <alignment horizontal="center" vertical="center" wrapText="1"/>
    </xf>
    <xf numFmtId="1" fontId="23" fillId="0" borderId="17" xfId="0" applyNumberFormat="1" applyFont="1" applyBorder="1" applyAlignment="1">
      <alignment horizontal="center" vertical="center" wrapText="1"/>
    </xf>
    <xf numFmtId="0" fontId="23" fillId="4" borderId="1" xfId="0" applyFont="1" applyFill="1" applyBorder="1" applyAlignment="1">
      <alignment horizontal="center" vertical="center"/>
    </xf>
    <xf numFmtId="0" fontId="23" fillId="0" borderId="1" xfId="0" applyFont="1" applyBorder="1" applyAlignment="1">
      <alignment horizontal="center" vertical="center" wrapText="1"/>
    </xf>
    <xf numFmtId="0" fontId="23" fillId="3" borderId="8"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0" borderId="21" xfId="0" applyFont="1" applyBorder="1" applyAlignment="1" applyProtection="1">
      <alignment horizontal="center" vertical="center" wrapText="1"/>
      <protection locked="0"/>
    </xf>
    <xf numFmtId="0" fontId="23" fillId="0" borderId="43"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4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24" fillId="0" borderId="24"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24" fillId="0" borderId="47"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44" xfId="0" applyFont="1" applyBorder="1" applyAlignment="1" applyProtection="1">
      <alignment horizontal="center" vertical="center" wrapText="1"/>
      <protection locked="0"/>
    </xf>
    <xf numFmtId="0" fontId="24" fillId="3" borderId="1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0"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0" borderId="21" xfId="0" applyFont="1" applyBorder="1" applyAlignment="1">
      <alignment horizontal="center"/>
    </xf>
    <xf numFmtId="0" fontId="23" fillId="0" borderId="1" xfId="0" applyFont="1" applyBorder="1" applyAlignment="1">
      <alignment horizontal="center"/>
    </xf>
    <xf numFmtId="0" fontId="23" fillId="0" borderId="4" xfId="0" applyFont="1" applyBorder="1" applyAlignment="1">
      <alignment horizontal="center"/>
    </xf>
    <xf numFmtId="0" fontId="23" fillId="0" borderId="7" xfId="0" applyFont="1" applyBorder="1" applyAlignment="1">
      <alignment horizontal="center"/>
    </xf>
    <xf numFmtId="0" fontId="23" fillId="0" borderId="25" xfId="0" applyFont="1" applyBorder="1" applyAlignment="1">
      <alignment horizontal="center"/>
    </xf>
    <xf numFmtId="0" fontId="23" fillId="3" borderId="22" xfId="0" applyFont="1" applyFill="1" applyBorder="1" applyAlignment="1">
      <alignment horizontal="center"/>
    </xf>
    <xf numFmtId="0" fontId="23" fillId="3" borderId="11" xfId="0" applyFont="1" applyFill="1" applyBorder="1" applyAlignment="1">
      <alignment horizontal="center"/>
    </xf>
    <xf numFmtId="0" fontId="23" fillId="3" borderId="53" xfId="0" applyFont="1" applyFill="1" applyBorder="1" applyAlignment="1">
      <alignment horizontal="center"/>
    </xf>
    <xf numFmtId="0" fontId="23" fillId="3" borderId="54" xfId="0" applyFont="1" applyFill="1" applyBorder="1" applyAlignment="1">
      <alignment horizontal="center"/>
    </xf>
    <xf numFmtId="0" fontId="23" fillId="3" borderId="55" xfId="0" applyFont="1" applyFill="1" applyBorder="1" applyAlignment="1">
      <alignment horizontal="center"/>
    </xf>
    <xf numFmtId="0" fontId="23" fillId="3" borderId="30" xfId="0" applyFont="1" applyFill="1" applyBorder="1" applyAlignment="1">
      <alignment horizontal="center"/>
    </xf>
    <xf numFmtId="0" fontId="23" fillId="3" borderId="29" xfId="0" applyFont="1" applyFill="1" applyBorder="1" applyAlignment="1">
      <alignment horizontal="center"/>
    </xf>
    <xf numFmtId="0" fontId="23" fillId="3" borderId="28" xfId="0" applyFont="1" applyFill="1" applyBorder="1" applyAlignment="1">
      <alignment horizontal="center"/>
    </xf>
    <xf numFmtId="0" fontId="5" fillId="9" borderId="20" xfId="0" applyFont="1" applyFill="1" applyBorder="1" applyAlignment="1" applyProtection="1">
      <alignment horizontal="left" vertical="center" wrapText="1"/>
      <protection locked="0"/>
    </xf>
    <xf numFmtId="0" fontId="5" fillId="9" borderId="45" xfId="0" applyFont="1" applyFill="1" applyBorder="1" applyAlignment="1" applyProtection="1">
      <alignment horizontal="left" vertical="center" wrapText="1"/>
      <protection locked="0"/>
    </xf>
    <xf numFmtId="0" fontId="36"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14" fontId="15" fillId="0" borderId="27" xfId="0" applyNumberFormat="1" applyFont="1" applyBorder="1" applyAlignment="1" applyProtection="1">
      <alignment horizontal="center" vertical="center" wrapText="1"/>
      <protection locked="0"/>
    </xf>
    <xf numFmtId="14" fontId="3" fillId="9" borderId="1" xfId="0" applyNumberFormat="1" applyFont="1" applyFill="1" applyBorder="1" applyAlignment="1" applyProtection="1">
      <alignment horizontal="left" vertical="center" wrapText="1"/>
      <protection locked="0"/>
    </xf>
    <xf numFmtId="0" fontId="3" fillId="9" borderId="1" xfId="0" applyFont="1" applyFill="1" applyBorder="1" applyAlignment="1" applyProtection="1">
      <alignment horizontal="left" vertical="center" wrapText="1"/>
      <protection locked="0"/>
    </xf>
    <xf numFmtId="0" fontId="3" fillId="9" borderId="44" xfId="0" applyFont="1" applyFill="1" applyBorder="1" applyAlignment="1" applyProtection="1">
      <alignment horizontal="left" vertical="center" wrapText="1"/>
      <protection locked="0"/>
    </xf>
    <xf numFmtId="0" fontId="28" fillId="9" borderId="1" xfId="0" applyFont="1" applyFill="1" applyBorder="1" applyAlignment="1" applyProtection="1">
      <alignment horizontal="left" vertical="center" wrapText="1"/>
      <protection locked="0"/>
    </xf>
    <xf numFmtId="0" fontId="40" fillId="9" borderId="1" xfId="0" applyFont="1" applyFill="1" applyBorder="1" applyAlignment="1" applyProtection="1">
      <alignment horizontal="left" vertical="center" wrapText="1"/>
      <protection locked="0"/>
    </xf>
    <xf numFmtId="0" fontId="40" fillId="9" borderId="44" xfId="0" applyFont="1" applyFill="1" applyBorder="1" applyAlignment="1" applyProtection="1">
      <alignment horizontal="left" vertical="center" wrapText="1"/>
      <protection locked="0"/>
    </xf>
    <xf numFmtId="0" fontId="27" fillId="9" borderId="1" xfId="0" applyFont="1" applyFill="1" applyBorder="1" applyAlignment="1" applyProtection="1">
      <alignment horizontal="left" vertical="center" wrapText="1"/>
      <protection locked="0"/>
    </xf>
    <xf numFmtId="0" fontId="18" fillId="9" borderId="1" xfId="0" applyFont="1" applyFill="1" applyBorder="1" applyAlignment="1" applyProtection="1">
      <alignment horizontal="center" vertical="center" wrapText="1"/>
      <protection locked="0"/>
    </xf>
    <xf numFmtId="0" fontId="18" fillId="9" borderId="44" xfId="0" applyFont="1" applyFill="1" applyBorder="1" applyAlignment="1" applyProtection="1">
      <alignment horizontal="center" vertical="center" wrapText="1"/>
      <protection locked="0"/>
    </xf>
    <xf numFmtId="0" fontId="62" fillId="0" borderId="21" xfId="0" applyFont="1" applyBorder="1" applyAlignment="1" applyProtection="1">
      <alignment horizontal="center" vertical="center" wrapText="1"/>
      <protection locked="0"/>
    </xf>
    <xf numFmtId="0" fontId="63" fillId="0" borderId="21" xfId="0" applyFont="1" applyBorder="1" applyAlignment="1" applyProtection="1">
      <alignment horizontal="center" vertical="center" wrapText="1"/>
      <protection locked="0"/>
    </xf>
    <xf numFmtId="0" fontId="63" fillId="0" borderId="100"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95" xfId="0" applyFont="1" applyBorder="1" applyAlignment="1" applyProtection="1">
      <alignment horizontal="center" vertical="center" wrapText="1"/>
      <protection locked="0"/>
    </xf>
    <xf numFmtId="14" fontId="27" fillId="9" borderId="24" xfId="0" applyNumberFormat="1" applyFont="1" applyFill="1" applyBorder="1" applyAlignment="1">
      <alignment horizontal="center" vertical="center"/>
    </xf>
    <xf numFmtId="0" fontId="27" fillId="9" borderId="23" xfId="0" applyFont="1" applyFill="1" applyBorder="1" applyAlignment="1">
      <alignment horizontal="center" vertical="center"/>
    </xf>
    <xf numFmtId="0" fontId="27" fillId="9" borderId="98" xfId="0" applyFont="1" applyFill="1" applyBorder="1" applyAlignment="1">
      <alignment horizontal="center" vertical="center"/>
    </xf>
    <xf numFmtId="0" fontId="28" fillId="9" borderId="8" xfId="0" applyFont="1" applyFill="1" applyBorder="1" applyAlignment="1">
      <alignment horizontal="left" vertical="center" wrapText="1"/>
    </xf>
    <xf numFmtId="0" fontId="27" fillId="9" borderId="10" xfId="0" applyFont="1" applyFill="1" applyBorder="1" applyAlignment="1">
      <alignment horizontal="left" vertical="center" wrapText="1"/>
    </xf>
    <xf numFmtId="0" fontId="27" fillId="9" borderId="73" xfId="0" applyFont="1" applyFill="1" applyBorder="1" applyAlignment="1">
      <alignment horizontal="left" vertical="center" wrapText="1"/>
    </xf>
    <xf numFmtId="0" fontId="15" fillId="13" borderId="27" xfId="0" applyFont="1" applyFill="1" applyBorder="1" applyAlignment="1" applyProtection="1">
      <alignment horizontal="center" vertical="center" wrapText="1"/>
      <protection locked="0"/>
    </xf>
    <xf numFmtId="0" fontId="15" fillId="13" borderId="52" xfId="0" applyFont="1" applyFill="1" applyBorder="1" applyAlignment="1" applyProtection="1">
      <alignment horizontal="center" vertical="center" wrapText="1"/>
      <protection locked="0"/>
    </xf>
    <xf numFmtId="14" fontId="35" fillId="9" borderId="24" xfId="0" applyNumberFormat="1" applyFont="1" applyFill="1" applyBorder="1" applyAlignment="1">
      <alignment horizontal="center" vertical="center"/>
    </xf>
    <xf numFmtId="0" fontId="35" fillId="9" borderId="23" xfId="0" applyFont="1" applyFill="1" applyBorder="1" applyAlignment="1">
      <alignment horizontal="center" vertical="center"/>
    </xf>
    <xf numFmtId="0" fontId="35" fillId="9" borderId="95" xfId="0" applyFont="1" applyFill="1" applyBorder="1" applyAlignment="1">
      <alignment horizontal="center" vertical="center"/>
    </xf>
    <xf numFmtId="0" fontId="27" fillId="9" borderId="97" xfId="0" applyFont="1" applyFill="1" applyBorder="1" applyAlignment="1">
      <alignment horizontal="left" vertical="center" wrapText="1"/>
    </xf>
    <xf numFmtId="0" fontId="15" fillId="13" borderId="27" xfId="0" applyFont="1" applyFill="1" applyBorder="1" applyAlignment="1" applyProtection="1">
      <alignment horizontal="justify" vertical="center" wrapText="1"/>
      <protection locked="0"/>
    </xf>
    <xf numFmtId="0" fontId="15" fillId="13" borderId="46" xfId="0" applyFont="1" applyFill="1" applyBorder="1" applyAlignment="1" applyProtection="1">
      <alignment horizontal="justify" vertical="center"/>
      <protection locked="0"/>
    </xf>
    <xf numFmtId="0" fontId="16" fillId="13" borderId="8" xfId="0" applyFont="1" applyFill="1" applyBorder="1" applyAlignment="1" applyProtection="1">
      <alignment horizontal="justify" vertical="center" wrapText="1"/>
      <protection locked="0"/>
    </xf>
    <xf numFmtId="0" fontId="16" fillId="13" borderId="10" xfId="0" applyFont="1" applyFill="1" applyBorder="1" applyAlignment="1" applyProtection="1">
      <alignment horizontal="justify" vertical="center" wrapText="1"/>
      <protection locked="0"/>
    </xf>
    <xf numFmtId="0" fontId="16" fillId="13" borderId="48" xfId="0" applyFont="1" applyFill="1" applyBorder="1" applyAlignment="1" applyProtection="1">
      <alignment horizontal="justify" vertical="center" wrapText="1"/>
      <protection locked="0"/>
    </xf>
    <xf numFmtId="0" fontId="16" fillId="13" borderId="1" xfId="0" applyFont="1" applyFill="1" applyBorder="1" applyAlignment="1" applyProtection="1">
      <alignment horizontal="left" vertical="center" wrapText="1"/>
      <protection locked="0"/>
    </xf>
    <xf numFmtId="0" fontId="16" fillId="13" borderId="44" xfId="0" applyFont="1" applyFill="1" applyBorder="1" applyAlignment="1" applyProtection="1">
      <alignment horizontal="left" vertical="center" wrapText="1"/>
      <protection locked="0"/>
    </xf>
    <xf numFmtId="0" fontId="15"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18" fillId="0" borderId="63" xfId="0" applyFont="1" applyBorder="1" applyAlignment="1" applyProtection="1">
      <alignment horizontal="center" vertical="center" wrapText="1"/>
      <protection locked="0"/>
    </xf>
    <xf numFmtId="0" fontId="18" fillId="0" borderId="43" xfId="0" applyFont="1" applyBorder="1" applyAlignment="1" applyProtection="1">
      <alignment horizontal="center" vertical="center" wrapText="1"/>
      <protection locked="0"/>
    </xf>
    <xf numFmtId="0" fontId="66" fillId="8" borderId="80" xfId="0" applyFont="1" applyFill="1" applyBorder="1" applyAlignment="1">
      <alignment horizontal="center" vertical="center"/>
    </xf>
    <xf numFmtId="0" fontId="66" fillId="8" borderId="86" xfId="0" applyFont="1" applyFill="1" applyBorder="1" applyAlignment="1">
      <alignment horizontal="center" vertical="center"/>
    </xf>
    <xf numFmtId="0" fontId="18" fillId="0" borderId="8" xfId="0" applyFont="1" applyBorder="1" applyAlignment="1" applyProtection="1">
      <alignment horizontal="justify" vertical="center" wrapText="1"/>
      <protection locked="0"/>
    </xf>
    <xf numFmtId="0" fontId="66" fillId="8" borderId="80" xfId="0" applyFont="1" applyFill="1" applyBorder="1" applyAlignment="1">
      <alignment horizontal="left" vertical="center" wrapText="1"/>
    </xf>
    <xf numFmtId="0" fontId="66" fillId="8" borderId="87" xfId="0" applyFont="1" applyFill="1" applyBorder="1" applyAlignment="1">
      <alignment horizontal="left" vertical="center" wrapText="1"/>
    </xf>
    <xf numFmtId="0" fontId="66" fillId="8" borderId="86" xfId="0" applyFont="1" applyFill="1" applyBorder="1" applyAlignment="1">
      <alignment horizontal="left" vertical="center" wrapText="1"/>
    </xf>
    <xf numFmtId="0" fontId="16" fillId="0" borderId="27" xfId="0" applyFont="1" applyBorder="1" applyAlignment="1" applyProtection="1">
      <alignment horizontal="center" vertical="center" wrapText="1"/>
      <protection locked="0"/>
    </xf>
    <xf numFmtId="14" fontId="22" fillId="2" borderId="24" xfId="0" applyNumberFormat="1" applyFont="1" applyFill="1" applyBorder="1" applyAlignment="1">
      <alignment horizontal="center" vertical="center"/>
    </xf>
    <xf numFmtId="14" fontId="22" fillId="2" borderId="23" xfId="0" applyNumberFormat="1" applyFont="1" applyFill="1" applyBorder="1" applyAlignment="1">
      <alignment horizontal="center" vertical="center"/>
    </xf>
    <xf numFmtId="14" fontId="22" fillId="2" borderId="22" xfId="0" applyNumberFormat="1" applyFont="1" applyFill="1" applyBorder="1" applyAlignment="1">
      <alignment horizontal="center" vertical="center"/>
    </xf>
    <xf numFmtId="0" fontId="3" fillId="2" borderId="8"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4" fillId="2" borderId="92" xfId="0" applyFont="1" applyFill="1" applyBorder="1" applyAlignment="1" applyProtection="1">
      <alignment horizontal="center" vertical="center" wrapText="1"/>
      <protection locked="0"/>
    </xf>
    <xf numFmtId="0" fontId="34" fillId="2" borderId="10" xfId="0" applyFont="1" applyFill="1" applyBorder="1" applyAlignment="1" applyProtection="1">
      <alignment horizontal="center" vertical="center" wrapText="1"/>
      <protection locked="0"/>
    </xf>
    <xf numFmtId="0" fontId="34" fillId="2" borderId="48"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4" fillId="2" borderId="44" xfId="0" applyFont="1" applyFill="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3" fillId="2" borderId="48" xfId="0" applyFont="1" applyFill="1" applyBorder="1" applyAlignment="1" applyProtection="1">
      <alignment horizontal="center" vertical="center" wrapText="1"/>
      <protection locked="0"/>
    </xf>
    <xf numFmtId="0" fontId="18" fillId="14" borderId="8" xfId="0" applyFont="1" applyFill="1" applyBorder="1" applyAlignment="1">
      <alignment vertical="center" wrapText="1"/>
    </xf>
    <xf numFmtId="0" fontId="18" fillId="14" borderId="10" xfId="0" applyFont="1" applyFill="1" applyBorder="1" applyAlignment="1">
      <alignment vertical="center" wrapText="1"/>
    </xf>
    <xf numFmtId="0" fontId="18" fillId="14" borderId="97" xfId="0" applyFont="1" applyFill="1" applyBorder="1" applyAlignment="1">
      <alignment vertical="center" wrapText="1"/>
    </xf>
    <xf numFmtId="0" fontId="36" fillId="0" borderId="63"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27" fillId="0" borderId="60" xfId="0" applyFont="1" applyBorder="1" applyAlignment="1">
      <alignment horizontal="center" vertical="center" wrapText="1"/>
    </xf>
    <xf numFmtId="0" fontId="28" fillId="0" borderId="60" xfId="0" applyFont="1" applyBorder="1" applyAlignment="1">
      <alignment horizontal="center" vertical="center" wrapText="1"/>
    </xf>
    <xf numFmtId="0" fontId="6" fillId="6" borderId="27" xfId="0" applyFont="1" applyFill="1" applyBorder="1" applyAlignment="1" applyProtection="1">
      <alignment horizontal="justify" vertical="center" wrapText="1"/>
      <protection locked="0"/>
    </xf>
    <xf numFmtId="0" fontId="6" fillId="6" borderId="26" xfId="0" applyFont="1" applyFill="1" applyBorder="1" applyAlignment="1" applyProtection="1">
      <alignment horizontal="justify" vertical="center" wrapText="1"/>
      <protection locked="0"/>
    </xf>
    <xf numFmtId="14" fontId="35" fillId="14" borderId="24" xfId="0" applyNumberFormat="1" applyFont="1" applyFill="1" applyBorder="1" applyAlignment="1">
      <alignment vertical="center"/>
    </xf>
    <xf numFmtId="0" fontId="35" fillId="14" borderId="23" xfId="0" applyFont="1" applyFill="1" applyBorder="1" applyAlignment="1">
      <alignment vertical="center"/>
    </xf>
    <xf numFmtId="0" fontId="35" fillId="14" borderId="95" xfId="0" applyFont="1" applyFill="1" applyBorder="1" applyAlignment="1">
      <alignment vertical="center"/>
    </xf>
    <xf numFmtId="0" fontId="22" fillId="14" borderId="8" xfId="0" applyFont="1" applyFill="1" applyBorder="1" applyAlignment="1">
      <alignment vertical="center" wrapText="1"/>
    </xf>
    <xf numFmtId="0" fontId="22" fillId="14" borderId="10" xfId="0" applyFont="1" applyFill="1" applyBorder="1" applyAlignment="1">
      <alignment vertical="center" wrapText="1"/>
    </xf>
    <xf numFmtId="0" fontId="22" fillId="14" borderId="97" xfId="0" applyFont="1" applyFill="1" applyBorder="1" applyAlignment="1">
      <alignment vertical="center" wrapText="1"/>
    </xf>
    <xf numFmtId="14" fontId="35" fillId="14" borderId="24" xfId="0" applyNumberFormat="1" applyFont="1" applyFill="1" applyBorder="1" applyAlignment="1">
      <alignment horizontal="center" vertical="center"/>
    </xf>
    <xf numFmtId="0" fontId="35" fillId="14" borderId="23" xfId="0" applyFont="1" applyFill="1" applyBorder="1" applyAlignment="1">
      <alignment horizontal="center" vertical="center"/>
    </xf>
    <xf numFmtId="0" fontId="35" fillId="14" borderId="95" xfId="0" applyFont="1" applyFill="1" applyBorder="1" applyAlignment="1">
      <alignment horizontal="center" vertical="center"/>
    </xf>
    <xf numFmtId="0" fontId="22" fillId="14" borderId="8" xfId="0" applyFont="1" applyFill="1" applyBorder="1" applyAlignment="1">
      <alignment horizontal="center" vertical="center" wrapText="1"/>
    </xf>
    <xf numFmtId="0" fontId="22" fillId="14" borderId="10" xfId="0" applyFont="1" applyFill="1" applyBorder="1" applyAlignment="1">
      <alignment horizontal="center" vertical="center" wrapText="1"/>
    </xf>
    <xf numFmtId="0" fontId="22" fillId="14" borderId="97" xfId="0" applyFont="1" applyFill="1" applyBorder="1" applyAlignment="1">
      <alignment horizontal="center" vertical="center" wrapText="1"/>
    </xf>
    <xf numFmtId="0" fontId="60" fillId="8" borderId="36" xfId="0" applyFont="1" applyFill="1" applyBorder="1" applyAlignment="1">
      <alignment horizontal="left" vertical="center" wrapText="1"/>
    </xf>
    <xf numFmtId="0" fontId="61" fillId="8" borderId="36" xfId="0" applyFont="1" applyFill="1" applyBorder="1" applyAlignment="1">
      <alignment horizontal="left" vertical="center"/>
    </xf>
    <xf numFmtId="0" fontId="61" fillId="8" borderId="35" xfId="0" applyFont="1" applyFill="1" applyBorder="1" applyAlignment="1">
      <alignment horizontal="left" vertical="center"/>
    </xf>
    <xf numFmtId="0" fontId="57" fillId="0" borderId="42"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8" fillId="10" borderId="1"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0" fillId="11" borderId="48" xfId="0" applyFont="1" applyFill="1" applyBorder="1" applyAlignment="1">
      <alignment horizontal="center" vertical="center" wrapText="1"/>
    </xf>
    <xf numFmtId="0" fontId="2" fillId="12" borderId="27" xfId="0" applyFont="1" applyFill="1" applyBorder="1" applyAlignment="1" applyProtection="1">
      <alignment horizontal="justify" vertical="center" wrapText="1"/>
      <protection locked="0"/>
    </xf>
    <xf numFmtId="0" fontId="2" fillId="12" borderId="26" xfId="0" applyFont="1" applyFill="1" applyBorder="1" applyAlignment="1" applyProtection="1">
      <alignment horizontal="justify" vertical="center" wrapText="1"/>
      <protection locked="0"/>
    </xf>
    <xf numFmtId="14" fontId="5" fillId="9" borderId="8" xfId="0" applyNumberFormat="1" applyFont="1" applyFill="1" applyBorder="1" applyAlignment="1" applyProtection="1">
      <alignment horizontal="center" vertical="center" wrapText="1"/>
      <protection locked="0"/>
    </xf>
    <xf numFmtId="14" fontId="5" fillId="9" borderId="10" xfId="0" applyNumberFormat="1" applyFont="1" applyFill="1" applyBorder="1" applyAlignment="1" applyProtection="1">
      <alignment horizontal="center" vertical="center" wrapText="1"/>
      <protection locked="0"/>
    </xf>
    <xf numFmtId="14" fontId="5" fillId="9" borderId="48" xfId="0" applyNumberFormat="1" applyFont="1" applyFill="1" applyBorder="1" applyAlignment="1" applyProtection="1">
      <alignment horizontal="center" vertical="center" wrapText="1"/>
      <protection locked="0"/>
    </xf>
    <xf numFmtId="0" fontId="5" fillId="9" borderId="1" xfId="0" applyFont="1" applyFill="1" applyBorder="1" applyAlignment="1" applyProtection="1">
      <alignment horizontal="left" vertical="center" wrapText="1"/>
      <protection locked="0"/>
    </xf>
    <xf numFmtId="0" fontId="5" fillId="9" borderId="44" xfId="0" applyFont="1" applyFill="1" applyBorder="1" applyAlignment="1" applyProtection="1">
      <alignment horizontal="left" vertical="center" wrapText="1"/>
      <protection locked="0"/>
    </xf>
    <xf numFmtId="0" fontId="3" fillId="9" borderId="1" xfId="0" applyFont="1" applyFill="1" applyBorder="1" applyAlignment="1" applyProtection="1">
      <alignment horizontal="center" vertical="center" wrapText="1"/>
      <protection locked="0"/>
    </xf>
    <xf numFmtId="0" fontId="3" fillId="9" borderId="44"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52" xfId="0" applyFont="1" applyFill="1" applyBorder="1" applyAlignment="1" applyProtection="1">
      <alignment horizontal="center" vertical="center" wrapText="1"/>
      <protection locked="0"/>
    </xf>
    <xf numFmtId="0" fontId="10" fillId="10" borderId="1" xfId="0" applyFont="1" applyFill="1" applyBorder="1" applyAlignment="1">
      <alignment horizontal="center" vertical="center"/>
    </xf>
    <xf numFmtId="0" fontId="8" fillId="0" borderId="21"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cellXfs>
  <cellStyles count="2">
    <cellStyle name="Normal" xfId="0" builtinId="0"/>
    <cellStyle name="Normal 2" xfId="1" xr:uid="{47A41456-3266-400D-8D0D-C2578FE4BEC0}"/>
  </cellStyles>
  <dxfs count="54">
    <dxf>
      <fill>
        <patternFill patternType="solid">
          <bgColor rgb="FFFFFF00"/>
        </patternFill>
      </fill>
    </dxf>
    <dxf>
      <fill>
        <patternFill patternType="solid">
          <bgColor rgb="FFEC6114"/>
        </patternFill>
      </fill>
    </dxf>
    <dxf>
      <fill>
        <patternFill patternType="solid">
          <bgColor rgb="FFFF0000"/>
        </patternFill>
      </fill>
    </dxf>
    <dxf>
      <fill>
        <patternFill patternType="solid">
          <bgColor rgb="FFFFFF00"/>
        </patternFill>
      </fill>
    </dxf>
    <dxf>
      <fill>
        <patternFill patternType="solid">
          <bgColor rgb="FFEC6114"/>
        </patternFill>
      </fill>
    </dxf>
    <dxf>
      <fill>
        <patternFill patternType="solid">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325937</xdr:colOff>
      <xdr:row>0</xdr:row>
      <xdr:rowOff>58369</xdr:rowOff>
    </xdr:from>
    <xdr:to>
      <xdr:col>0</xdr:col>
      <xdr:colOff>1211036</xdr:colOff>
      <xdr:row>3</xdr:row>
      <xdr:rowOff>301829</xdr:rowOff>
    </xdr:to>
    <xdr:pic>
      <xdr:nvPicPr>
        <xdr:cNvPr id="2" name="Imagen 16">
          <a:extLst>
            <a:ext uri="{FF2B5EF4-FFF2-40B4-BE49-F238E27FC236}">
              <a16:creationId xmlns:a16="http://schemas.microsoft.com/office/drawing/2014/main" id="{2B69C31D-B12F-4759-A061-3065FBE633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7" y="58369"/>
          <a:ext cx="885099" cy="1263996"/>
        </a:xfrm>
        <a:prstGeom prst="rect">
          <a:avLst/>
        </a:prstGeom>
      </xdr:spPr>
    </xdr:pic>
    <xdr:clientData/>
  </xdr:twoCellAnchor>
  <xdr:twoCellAnchor editAs="oneCell">
    <xdr:from>
      <xdr:col>0</xdr:col>
      <xdr:colOff>325938</xdr:colOff>
      <xdr:row>0</xdr:row>
      <xdr:rowOff>58369</xdr:rowOff>
    </xdr:from>
    <xdr:to>
      <xdr:col>0</xdr:col>
      <xdr:colOff>1420829</xdr:colOff>
      <xdr:row>3</xdr:row>
      <xdr:rowOff>312965</xdr:rowOff>
    </xdr:to>
    <xdr:pic>
      <xdr:nvPicPr>
        <xdr:cNvPr id="3" name="Imagen 16">
          <a:extLst>
            <a:ext uri="{FF2B5EF4-FFF2-40B4-BE49-F238E27FC236}">
              <a16:creationId xmlns:a16="http://schemas.microsoft.com/office/drawing/2014/main" id="{CB996526-8FF1-4EC3-9A93-1FDFB501F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9"/>
          <a:ext cx="1094891" cy="1275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230687</xdr:colOff>
      <xdr:row>0</xdr:row>
      <xdr:rowOff>58369</xdr:rowOff>
    </xdr:from>
    <xdr:to>
      <xdr:col>0</xdr:col>
      <xdr:colOff>1251857</xdr:colOff>
      <xdr:row>3</xdr:row>
      <xdr:rowOff>284157</xdr:rowOff>
    </xdr:to>
    <xdr:pic>
      <xdr:nvPicPr>
        <xdr:cNvPr id="2" name="Imagen 16">
          <a:extLst>
            <a:ext uri="{FF2B5EF4-FFF2-40B4-BE49-F238E27FC236}">
              <a16:creationId xmlns:a16="http://schemas.microsoft.com/office/drawing/2014/main" id="{A5256F95-7347-43C9-8C3C-A5612C909C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687" y="58369"/>
          <a:ext cx="1021170" cy="1246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325937</xdr:colOff>
      <xdr:row>0</xdr:row>
      <xdr:rowOff>99191</xdr:rowOff>
    </xdr:from>
    <xdr:to>
      <xdr:col>0</xdr:col>
      <xdr:colOff>1415142</xdr:colOff>
      <xdr:row>3</xdr:row>
      <xdr:rowOff>310700</xdr:rowOff>
    </xdr:to>
    <xdr:pic>
      <xdr:nvPicPr>
        <xdr:cNvPr id="2" name="Imagen 16">
          <a:extLst>
            <a:ext uri="{FF2B5EF4-FFF2-40B4-BE49-F238E27FC236}">
              <a16:creationId xmlns:a16="http://schemas.microsoft.com/office/drawing/2014/main" id="{50EDA648-9AEC-4F8D-B5FE-63CEA8EFE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7" y="99191"/>
          <a:ext cx="1089205" cy="12728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325937</xdr:colOff>
      <xdr:row>0</xdr:row>
      <xdr:rowOff>58368</xdr:rowOff>
    </xdr:from>
    <xdr:to>
      <xdr:col>0</xdr:col>
      <xdr:colOff>942974</xdr:colOff>
      <xdr:row>3</xdr:row>
      <xdr:rowOff>164451</xdr:rowOff>
    </xdr:to>
    <xdr:pic>
      <xdr:nvPicPr>
        <xdr:cNvPr id="2" name="Imagen 16">
          <a:extLst>
            <a:ext uri="{FF2B5EF4-FFF2-40B4-BE49-F238E27FC236}">
              <a16:creationId xmlns:a16="http://schemas.microsoft.com/office/drawing/2014/main" id="{5B593AC4-7FF0-4034-9CCB-CFE2D69ED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7" y="58368"/>
          <a:ext cx="617037" cy="7156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325937</xdr:colOff>
      <xdr:row>0</xdr:row>
      <xdr:rowOff>58369</xdr:rowOff>
    </xdr:from>
    <xdr:to>
      <xdr:col>0</xdr:col>
      <xdr:colOff>1360714</xdr:colOff>
      <xdr:row>3</xdr:row>
      <xdr:rowOff>281027</xdr:rowOff>
    </xdr:to>
    <xdr:pic>
      <xdr:nvPicPr>
        <xdr:cNvPr id="2" name="Imagen 16">
          <a:extLst>
            <a:ext uri="{FF2B5EF4-FFF2-40B4-BE49-F238E27FC236}">
              <a16:creationId xmlns:a16="http://schemas.microsoft.com/office/drawing/2014/main" id="{FE1CE6D6-244E-4540-9962-C0BB99ADE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7" y="58369"/>
          <a:ext cx="1034777" cy="12431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1251858</xdr:colOff>
      <xdr:row>3</xdr:row>
      <xdr:rowOff>297603</xdr:rowOff>
    </xdr:to>
    <xdr:pic>
      <xdr:nvPicPr>
        <xdr:cNvPr id="2" name="Imagen 16">
          <a:extLst>
            <a:ext uri="{FF2B5EF4-FFF2-40B4-BE49-F238E27FC236}">
              <a16:creationId xmlns:a16="http://schemas.microsoft.com/office/drawing/2014/main" id="{5A47F2EB-ABB5-4D8E-BEAE-B702A5236F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925920" cy="12597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325938</xdr:colOff>
      <xdr:row>0</xdr:row>
      <xdr:rowOff>58369</xdr:rowOff>
    </xdr:from>
    <xdr:to>
      <xdr:col>0</xdr:col>
      <xdr:colOff>1267968</xdr:colOff>
      <xdr:row>3</xdr:row>
      <xdr:rowOff>272143</xdr:rowOff>
    </xdr:to>
    <xdr:pic>
      <xdr:nvPicPr>
        <xdr:cNvPr id="2" name="Imagen 16">
          <a:extLst>
            <a:ext uri="{FF2B5EF4-FFF2-40B4-BE49-F238E27FC236}">
              <a16:creationId xmlns:a16="http://schemas.microsoft.com/office/drawing/2014/main" id="{B2998F71-8F6B-490E-8B5F-A889E6B293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9"/>
          <a:ext cx="942030" cy="12343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244294</xdr:colOff>
      <xdr:row>0</xdr:row>
      <xdr:rowOff>85583</xdr:rowOff>
    </xdr:from>
    <xdr:to>
      <xdr:col>0</xdr:col>
      <xdr:colOff>1211036</xdr:colOff>
      <xdr:row>3</xdr:row>
      <xdr:rowOff>294187</xdr:rowOff>
    </xdr:to>
    <xdr:pic>
      <xdr:nvPicPr>
        <xdr:cNvPr id="2" name="Imagen 16">
          <a:extLst>
            <a:ext uri="{FF2B5EF4-FFF2-40B4-BE49-F238E27FC236}">
              <a16:creationId xmlns:a16="http://schemas.microsoft.com/office/drawing/2014/main" id="{47B0B058-7610-43F6-9DFC-E01050B9D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294" y="85583"/>
          <a:ext cx="966742" cy="1229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on%202024%20-%20Gestion%20Desarrollo%20Humano%202do%20monitoreo.xlsx" TargetMode="External"/><Relationship Id="rId1" Type="http://schemas.openxmlformats.org/officeDocument/2006/relationships/externalLinkPath" Target="file:///C:\Users\jeanp.pinzon\Downloads\Mapa%20de%20Riesgos%20de%20Corrupcion%202024%20-%20Gestion%20Desarrollo%20Humano%202do%20monitore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on%202024%20-%20Gesti&#243;n%20Ambiental%202do%20monitoreo.xlsx" TargetMode="External"/><Relationship Id="rId1" Type="http://schemas.openxmlformats.org/officeDocument/2006/relationships/externalLinkPath" Target="file:///C:\Users\jeanp.pinzon\Downloads\Mapa%20de%20Riesgos%20de%20Corrupcion%202024%20-%20Gesti&#243;n%20Ambiental%202do%20monitore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eanp.pinzon\Downloads\Mapa%20de%20riesgos%20Gesti&#243;n%20Financiera%20Segundo%20cuatrimestre.xlsx" TargetMode="External"/><Relationship Id="rId1" Type="http://schemas.openxmlformats.org/officeDocument/2006/relationships/externalLinkPath" Target="file:///C:\Users\jeanp.pinzon\Downloads\Mapa%20de%20riesgos%20Gesti&#243;n%20Financiera%20Segundo%20cuatrimestr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on%202024%20-%20%20Gestion%20Contractual%202do%20monitoreo.xlsx" TargetMode="External"/><Relationship Id="rId1" Type="http://schemas.openxmlformats.org/officeDocument/2006/relationships/externalLinkPath" Target="file:///C:\Users\jeanp.pinzon\Downloads\Mapa%20de%20Riesgos%20de%20Corrupcion%202024%20-%20%20Gestion%20Contractual%202do%20monitoreo.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on%202024%20-%20Gesti&#243;n%20de%20Inventarios,%20Alma&#233;n%20y%20Economato%202do%20monitoreo.xlsx" TargetMode="External"/><Relationship Id="rId1" Type="http://schemas.openxmlformats.org/officeDocument/2006/relationships/externalLinkPath" Target="file:///C:\Users\jeanp.pinzon\Downloads\Mapa%20de%20Riesgos%20de%20Corrupcion%202024%20-%20Gesti&#243;n%20de%20Inventarios,%20Alma&#233;n%20y%20Economato%202do%20monitore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o&#769;n%202024%20-%20Gestio&#769;n%20Documental%202do%20monitoreo.xlsx" TargetMode="External"/><Relationship Id="rId1" Type="http://schemas.openxmlformats.org/officeDocument/2006/relationships/externalLinkPath" Target="file:///C:\Users\jeanp.pinzon\Downloads\Mapa%20de%20Riesgos%20de%20Corrupcio&#769;n%202024%20-%20Gestio&#769;n%20Documental%202do%20monitore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243;n%202024%20-%20Gesti&#243;n%20de%20Servicios%20Administrativos%202do%20monitoreo.xlsx" TargetMode="External"/><Relationship Id="rId1" Type="http://schemas.openxmlformats.org/officeDocument/2006/relationships/externalLinkPath" Target="file:///C:\Users\jeanp.pinzon\Downloads\Mapa%20de%20Riesgos%20de%20Corrupci&#243;n%202024%20-%20Gesti&#243;n%20de%20Servicios%20Administrativos%202do%20monitoreo.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jeanp.pinzon\Downloads\Mapa%20de%20Riesgos%20de%20Corrupci&#243;n%202024%20-%20Gesti&#243;n%20de%20Adecuaci&#243;n%20y%20Mantenimiento%20de%20Bienes%202do%20monitoreo.xlsx" TargetMode="External"/><Relationship Id="rId1" Type="http://schemas.openxmlformats.org/officeDocument/2006/relationships/externalLinkPath" Target="file:///C:\Users\jeanp.pinzon\Downloads\Mapa%20de%20Riesgos%20de%20Corrupci&#243;n%202024%20-%20Gesti&#243;n%20de%20Adecuaci&#243;n%20y%20Mantenimiento%20de%20Bienes%202do%20monitor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R1"/>
      <sheetName val="R2"/>
      <sheetName val="ENCUESTA DE IMPACTO -R2"/>
      <sheetName val="R3"/>
      <sheetName val="ENCUESTA DE IMPACTO -R3"/>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ENCUESTA DE IMPACTO - R1"/>
      <sheetName val="Datos"/>
      <sheetName val="R2"/>
      <sheetName val="ENCUESTA DE IMPACTO - R2"/>
      <sheetName val="R3"/>
      <sheetName val="ENCUESTA DE IMPACTO - R3"/>
    </sheetNames>
    <sheetDataSet>
      <sheetData sheetId="0" refreshError="1"/>
      <sheetData sheetId="1" refreshError="1"/>
      <sheetData sheetId="2">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 R1"/>
      <sheetName val="R2"/>
      <sheetName val="ENCUESTA DE IMPACTO - R2"/>
      <sheetName val="R3"/>
      <sheetName val="ENCUESTA DE IMPACTO - R3"/>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sheetNames>
    <sheetDataSet>
      <sheetData sheetId="0" refreshError="1"/>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1"/>
      <sheetName val="Datos"/>
      <sheetName val="ENCUESTA DE IMPACTO - R1"/>
      <sheetName val="R2"/>
      <sheetName val="ENCUESTA DE IMPACTO - R2"/>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R1"/>
      <sheetName val="ENCUESTA DE IMPACTO - R1"/>
    </sheetNames>
    <sheetDataSet>
      <sheetData sheetId="0">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Geraldyne Reyes Arenas" id="{7E2C60BB-1DBA-45BD-B21C-2F2C4BC6DD2D}" userId="S::geraldyne.reyes@idipron.gov.co::f67fd02c-2a16-459f-b0fd-73ac38b340c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30" dT="2023-08-31T23:42:53.93" personId="{7E2C60BB-1DBA-45BD-B21C-2F2C4BC6DD2D}" id="{74425D99-A071-41A1-9452-A03C32CD8263}">
    <text>Se corrige cargo de Subdirector Administrativo Financiero a Ordenador del gasto</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53CBB-3C28-4400-9888-0843EC260688}">
  <dimension ref="A1:AJ36"/>
  <sheetViews>
    <sheetView tabSelected="1" topLeftCell="H17" zoomScale="40" zoomScaleNormal="40" workbookViewId="0">
      <selection activeCell="H30" sqref="H30:H36"/>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44.42578125" customWidth="1"/>
    <col min="10" max="10" width="53.7109375" customWidth="1"/>
    <col min="11" max="11" width="24.5703125" customWidth="1"/>
    <col min="13" max="15" width="24.5703125" customWidth="1"/>
    <col min="16" max="16" width="19.7109375" customWidth="1"/>
    <col min="17" max="20" width="25.140625" customWidth="1"/>
    <col min="21" max="21" width="16.5703125" customWidth="1"/>
    <col min="22" max="22" width="39.42578125" customWidth="1"/>
    <col min="23" max="24" width="25.42578125" customWidth="1"/>
    <col min="25" max="25" width="11.42578125" customWidth="1"/>
    <col min="26" max="26" width="15.140625" customWidth="1"/>
    <col min="27" max="27" width="54.5703125" customWidth="1"/>
    <col min="28" max="28" width="33.42578125" customWidth="1"/>
    <col min="29" max="29" width="31.7109375" customWidth="1"/>
    <col min="30" max="30" width="34.85546875" customWidth="1"/>
    <col min="31" max="31" width="2.28515625" customWidth="1"/>
    <col min="32" max="32" width="42.5703125" customWidth="1"/>
    <col min="33" max="33" width="50.28515625" customWidth="1"/>
  </cols>
  <sheetData>
    <row r="1" spans="1:36" ht="27" customHeight="1">
      <c r="A1" s="282"/>
      <c r="B1" s="283" t="s">
        <v>162</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v>
      </c>
      <c r="AH1" s="1"/>
      <c r="AI1" s="1"/>
      <c r="AJ1" s="1"/>
    </row>
    <row r="2" spans="1:36" ht="27" customHeight="1"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4</v>
      </c>
      <c r="AH2" s="1"/>
      <c r="AI2" s="1"/>
      <c r="AJ2" s="1"/>
    </row>
    <row r="3" spans="1:36" ht="27" customHeight="1">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27" customHeight="1"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44838</v>
      </c>
      <c r="AH4" s="1"/>
      <c r="AI4" s="1"/>
      <c r="AJ4" s="1"/>
    </row>
    <row r="5" spans="1:36" ht="27" customHeight="1"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c r="A6" s="45" t="s">
        <v>9</v>
      </c>
      <c r="B6" s="268" t="s">
        <v>163</v>
      </c>
      <c r="C6" s="269"/>
      <c r="D6" s="269"/>
      <c r="E6" s="269"/>
      <c r="F6" s="269"/>
      <c r="G6" s="269"/>
      <c r="H6" s="270"/>
      <c r="I6" s="16"/>
      <c r="J6" s="22"/>
      <c r="K6" s="25" t="s">
        <v>11</v>
      </c>
      <c r="L6" s="24"/>
      <c r="M6" s="271">
        <v>45321</v>
      </c>
      <c r="N6" s="272"/>
      <c r="O6" s="16"/>
      <c r="P6" s="16"/>
      <c r="Q6" s="16"/>
      <c r="R6" s="16"/>
      <c r="S6" s="16"/>
      <c r="T6" s="16"/>
      <c r="U6" s="16"/>
      <c r="V6" s="16"/>
      <c r="W6" s="16"/>
      <c r="X6" s="16"/>
      <c r="Y6" s="16"/>
      <c r="Z6" s="16"/>
      <c r="AA6" s="16"/>
      <c r="AB6" s="16"/>
      <c r="AC6" s="17"/>
      <c r="AD6" s="16"/>
      <c r="AE6" s="1"/>
      <c r="AF6" s="1"/>
      <c r="AG6" s="1"/>
      <c r="AH6" s="1"/>
      <c r="AI6" s="1"/>
      <c r="AJ6" s="1"/>
    </row>
    <row r="7" spans="1:36" ht="27" customHeight="1"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c r="A8" s="45" t="s">
        <v>12</v>
      </c>
      <c r="B8" s="273" t="s">
        <v>164</v>
      </c>
      <c r="C8" s="274"/>
      <c r="D8" s="274"/>
      <c r="E8" s="274"/>
      <c r="F8" s="274"/>
      <c r="G8" s="274"/>
      <c r="H8" s="274"/>
      <c r="I8" s="275"/>
      <c r="J8" s="16"/>
      <c r="K8" s="86" t="s">
        <v>14</v>
      </c>
      <c r="L8" s="20"/>
      <c r="M8" s="20" t="s">
        <v>15</v>
      </c>
      <c r="N8" s="20" t="s">
        <v>144</v>
      </c>
      <c r="O8" s="20" t="s">
        <v>16</v>
      </c>
      <c r="P8" s="16"/>
      <c r="Q8" s="16"/>
      <c r="R8" s="16"/>
      <c r="S8" s="16"/>
      <c r="T8" s="16"/>
      <c r="U8" s="16"/>
      <c r="V8" s="16"/>
      <c r="W8" s="16"/>
      <c r="X8" s="16"/>
      <c r="Y8" s="16"/>
      <c r="Z8" s="16"/>
      <c r="AA8" s="16"/>
      <c r="AB8" s="16"/>
      <c r="AC8" s="17"/>
      <c r="AD8" s="16"/>
      <c r="AE8" s="1"/>
      <c r="AF8" s="1"/>
      <c r="AG8" s="1"/>
      <c r="AH8" s="1"/>
      <c r="AI8" s="1"/>
      <c r="AJ8" s="1"/>
    </row>
    <row r="9" spans="1:36" ht="59.25" customHeight="1" thickBot="1">
      <c r="A9" s="45" t="s">
        <v>17</v>
      </c>
      <c r="B9" s="273" t="s">
        <v>165</v>
      </c>
      <c r="C9" s="274"/>
      <c r="D9" s="274"/>
      <c r="E9" s="274"/>
      <c r="F9" s="274"/>
      <c r="G9" s="274"/>
      <c r="H9" s="274"/>
      <c r="I9" s="275"/>
      <c r="J9" s="16"/>
      <c r="K9" s="47" t="s">
        <v>146</v>
      </c>
      <c r="L9" s="87"/>
      <c r="M9" s="47"/>
      <c r="N9" s="47"/>
      <c r="O9" s="47"/>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276" t="s">
        <v>20</v>
      </c>
      <c r="B12" s="277"/>
      <c r="C12" s="277"/>
      <c r="D12" s="278"/>
      <c r="E12" s="279" t="s">
        <v>21</v>
      </c>
      <c r="F12" s="280"/>
      <c r="G12" s="280"/>
      <c r="H12" s="280"/>
      <c r="I12" s="280"/>
      <c r="J12" s="280"/>
      <c r="K12" s="280"/>
      <c r="L12" s="280"/>
      <c r="M12" s="280"/>
      <c r="N12" s="280"/>
      <c r="O12" s="280"/>
      <c r="P12" s="280"/>
      <c r="Q12" s="280"/>
      <c r="R12" s="280"/>
      <c r="S12" s="280"/>
      <c r="T12" s="280"/>
      <c r="U12" s="280"/>
      <c r="V12" s="280"/>
      <c r="W12" s="280"/>
      <c r="X12" s="281"/>
      <c r="Y12" s="31"/>
      <c r="Z12" s="249" t="s">
        <v>22</v>
      </c>
      <c r="AA12" s="250"/>
      <c r="AB12" s="250"/>
      <c r="AC12" s="250"/>
      <c r="AD12" s="251"/>
      <c r="AE12" s="1"/>
      <c r="AF12" s="249" t="s">
        <v>23</v>
      </c>
      <c r="AG12" s="251"/>
      <c r="AH12" s="1"/>
      <c r="AI12" s="1"/>
      <c r="AJ12" s="1"/>
    </row>
    <row r="13" spans="1:36" ht="27" customHeight="1">
      <c r="A13" s="258" t="s">
        <v>24</v>
      </c>
      <c r="B13" s="240" t="s">
        <v>148</v>
      </c>
      <c r="C13" s="240" t="s">
        <v>26</v>
      </c>
      <c r="D13" s="241" t="s">
        <v>27</v>
      </c>
      <c r="E13" s="261" t="s">
        <v>28</v>
      </c>
      <c r="F13" s="262"/>
      <c r="G13" s="262"/>
      <c r="H13" s="262"/>
      <c r="I13" s="263" t="s">
        <v>29</v>
      </c>
      <c r="J13" s="264"/>
      <c r="K13" s="264"/>
      <c r="L13" s="264"/>
      <c r="M13" s="264"/>
      <c r="N13" s="264"/>
      <c r="O13" s="264"/>
      <c r="P13" s="264"/>
      <c r="Q13" s="264"/>
      <c r="R13" s="27"/>
      <c r="S13" s="27"/>
      <c r="T13" s="263" t="s">
        <v>30</v>
      </c>
      <c r="U13" s="264"/>
      <c r="V13" s="264"/>
      <c r="W13" s="264"/>
      <c r="X13" s="265"/>
      <c r="Y13" s="31"/>
      <c r="Z13" s="252"/>
      <c r="AA13" s="253"/>
      <c r="AB13" s="253"/>
      <c r="AC13" s="253"/>
      <c r="AD13" s="254"/>
      <c r="AE13" s="1"/>
      <c r="AF13" s="252"/>
      <c r="AG13" s="254"/>
      <c r="AH13" s="2"/>
      <c r="AI13" s="2"/>
      <c r="AJ13" s="2"/>
    </row>
    <row r="14" spans="1:36" ht="24.75" customHeight="1" thickBot="1">
      <c r="A14" s="258"/>
      <c r="B14" s="240"/>
      <c r="C14" s="240"/>
      <c r="D14" s="241"/>
      <c r="E14" s="266" t="s">
        <v>31</v>
      </c>
      <c r="F14" s="267"/>
      <c r="G14" s="267"/>
      <c r="H14" s="267"/>
      <c r="I14" s="244" t="s">
        <v>32</v>
      </c>
      <c r="J14" s="245" t="s">
        <v>33</v>
      </c>
      <c r="K14" s="245" t="s">
        <v>34</v>
      </c>
      <c r="L14" s="246" t="s">
        <v>35</v>
      </c>
      <c r="M14" s="240" t="s">
        <v>36</v>
      </c>
      <c r="N14" s="248" t="s">
        <v>37</v>
      </c>
      <c r="O14" s="238" t="s">
        <v>38</v>
      </c>
      <c r="P14" s="240" t="s">
        <v>39</v>
      </c>
      <c r="Q14" s="238" t="s">
        <v>40</v>
      </c>
      <c r="R14" s="238" t="s">
        <v>41</v>
      </c>
      <c r="S14" s="28"/>
      <c r="T14" s="242" t="s">
        <v>42</v>
      </c>
      <c r="U14" s="240" t="s">
        <v>43</v>
      </c>
      <c r="V14" s="238" t="s">
        <v>44</v>
      </c>
      <c r="W14" s="240" t="s">
        <v>45</v>
      </c>
      <c r="X14" s="241"/>
      <c r="Y14" s="38"/>
      <c r="Z14" s="255"/>
      <c r="AA14" s="256"/>
      <c r="AB14" s="256"/>
      <c r="AC14" s="256"/>
      <c r="AD14" s="257"/>
      <c r="AE14" s="2"/>
      <c r="AF14" s="255"/>
      <c r="AG14" s="257"/>
      <c r="AH14" s="2"/>
      <c r="AI14" s="1"/>
      <c r="AJ14" s="2"/>
    </row>
    <row r="15" spans="1:36" ht="74.25" customHeight="1" thickBot="1">
      <c r="A15" s="259"/>
      <c r="B15" s="238"/>
      <c r="C15" s="238"/>
      <c r="D15" s="260"/>
      <c r="E15" s="32" t="s">
        <v>46</v>
      </c>
      <c r="F15" s="30" t="s">
        <v>47</v>
      </c>
      <c r="G15" s="3"/>
      <c r="H15" s="4" t="s">
        <v>48</v>
      </c>
      <c r="I15" s="242"/>
      <c r="J15" s="245"/>
      <c r="K15" s="245"/>
      <c r="L15" s="247"/>
      <c r="M15" s="240"/>
      <c r="N15" s="239"/>
      <c r="O15" s="239"/>
      <c r="P15" s="240"/>
      <c r="Q15" s="239"/>
      <c r="R15" s="239"/>
      <c r="S15" s="29"/>
      <c r="T15" s="243"/>
      <c r="U15" s="240"/>
      <c r="V15" s="239"/>
      <c r="W15" s="49" t="s">
        <v>49</v>
      </c>
      <c r="X15" s="33" t="s">
        <v>50</v>
      </c>
      <c r="Y15" s="38"/>
      <c r="Z15" s="41" t="s">
        <v>51</v>
      </c>
      <c r="AA15" s="50" t="s">
        <v>52</v>
      </c>
      <c r="AB15" s="50" t="s">
        <v>53</v>
      </c>
      <c r="AC15" s="50" t="s">
        <v>54</v>
      </c>
      <c r="AD15" s="52" t="s">
        <v>55</v>
      </c>
      <c r="AE15" s="2"/>
      <c r="AF15" s="41" t="s">
        <v>56</v>
      </c>
      <c r="AG15" s="48" t="s">
        <v>57</v>
      </c>
      <c r="AH15" s="2"/>
      <c r="AI15" s="1"/>
      <c r="AJ15" s="2"/>
    </row>
    <row r="16" spans="1:36" ht="98.25" customHeight="1">
      <c r="A16" s="182">
        <v>1</v>
      </c>
      <c r="B16" s="217" t="s">
        <v>166</v>
      </c>
      <c r="C16" s="187" t="s">
        <v>167</v>
      </c>
      <c r="D16" s="131" t="s">
        <v>168</v>
      </c>
      <c r="E16" s="161" t="s">
        <v>100</v>
      </c>
      <c r="F16" s="164" t="s">
        <v>101</v>
      </c>
      <c r="G16" s="125" t="str">
        <f>+CONCATENATE(E16," - ",F16)</f>
        <v>BAJA - MAYOR</v>
      </c>
      <c r="H16" s="128" t="str">
        <f>+VLOOKUP(G16,[1]Datos!D3:E17,2,FALSE)</f>
        <v>ALTO</v>
      </c>
      <c r="I16" s="187" t="s">
        <v>169</v>
      </c>
      <c r="J16" s="5" t="s">
        <v>64</v>
      </c>
      <c r="K16" s="6" t="s">
        <v>65</v>
      </c>
      <c r="L16" s="7">
        <f>IF(K16="ASIGNADO",15,IF(K16="NO ASIGNADO",0,""))</f>
        <v>15</v>
      </c>
      <c r="M16" s="169">
        <f>SUM(L16:L22)</f>
        <v>100</v>
      </c>
      <c r="N16" s="171" t="s">
        <v>170</v>
      </c>
      <c r="O16" s="174">
        <f>IF(O19="DÉBIL",0,IF(O19="MODERADO",50,IF(O19="FUERTE",100,"")))</f>
        <v>100</v>
      </c>
      <c r="P16" s="110" t="str">
        <f>IF(AND(M19="FUERTE",N16="FUERTE (SIEMPRE SE EJECUTA)"),"NO","SÍ")</f>
        <v>NO</v>
      </c>
      <c r="Q16" s="124" t="s">
        <v>67</v>
      </c>
      <c r="R16" s="113" t="str">
        <f>IF(AND(E16="MUY BAJA",Q19=2),"MUY BAJA",IF(AND(E16="BAJA",Q19=2),"MUY BAJA",IF(AND(E16="MEDIA",Q19=2),"MUY BAJA",IF(AND(E16="ALTA",Q19=2),"BAJA",IF(AND(E16="MUY ALTA",Q19=2),"MEDIA",IF(AND(E16="MUY BAJA",Q19=1),"MUY BAJA",IF(AND(E16="BAJA",Q19=1),"MUY BAJA",IF(AND(E16="MEDIA",Q19=1),"BAJA",IF(AND(E16="ALTA",Q19=1),"MEDIA",IF(AND(E16="MUY ALTA",Q19=1),"ALTA",E16))))))))))</f>
        <v>MUY BAJA</v>
      </c>
      <c r="S16" s="125" t="str">
        <f>+CONCATENATE(R16," - ",F16)</f>
        <v>MUY BAJA - MAYOR</v>
      </c>
      <c r="T16" s="128" t="str">
        <f>+VLOOKUP(S16,[1]Datos!$D$3:$E$17,2,FALSE)</f>
        <v>ALTO</v>
      </c>
      <c r="U16" s="155" t="s">
        <v>68</v>
      </c>
      <c r="V16" s="236" t="s">
        <v>171</v>
      </c>
      <c r="W16" s="184" t="s">
        <v>172</v>
      </c>
      <c r="X16" s="136" t="s">
        <v>173</v>
      </c>
      <c r="Y16" s="39"/>
      <c r="Z16" s="224">
        <v>45534</v>
      </c>
      <c r="AA16" s="227" t="s">
        <v>174</v>
      </c>
      <c r="AB16" s="230" t="s">
        <v>175</v>
      </c>
      <c r="AC16" s="230" t="s">
        <v>176</v>
      </c>
      <c r="AD16" s="233" t="s">
        <v>177</v>
      </c>
      <c r="AE16" s="1"/>
      <c r="AF16" s="223" t="s">
        <v>178</v>
      </c>
      <c r="AG16" s="202" t="s">
        <v>179</v>
      </c>
      <c r="AH16" s="1"/>
      <c r="AI16" s="1"/>
      <c r="AJ16" s="1"/>
    </row>
    <row r="17" spans="1:36" ht="98.25" customHeight="1">
      <c r="A17" s="182"/>
      <c r="B17" s="218"/>
      <c r="C17" s="188"/>
      <c r="D17" s="180"/>
      <c r="E17" s="162"/>
      <c r="F17" s="164"/>
      <c r="G17" s="126"/>
      <c r="H17" s="129"/>
      <c r="I17" s="188"/>
      <c r="J17" s="8" t="s">
        <v>78</v>
      </c>
      <c r="K17" s="9" t="s">
        <v>79</v>
      </c>
      <c r="L17" s="10">
        <f>IF(K17="ADECUADO",15,IF(K17="INADECUADO",0,""))</f>
        <v>15</v>
      </c>
      <c r="M17" s="170"/>
      <c r="N17" s="172"/>
      <c r="O17" s="174"/>
      <c r="P17" s="111"/>
      <c r="Q17" s="124"/>
      <c r="R17" s="114"/>
      <c r="S17" s="126"/>
      <c r="T17" s="129"/>
      <c r="U17" s="156"/>
      <c r="V17" s="237"/>
      <c r="W17" s="185"/>
      <c r="X17" s="137"/>
      <c r="Y17" s="39"/>
      <c r="Z17" s="225"/>
      <c r="AA17" s="228"/>
      <c r="AB17" s="231"/>
      <c r="AC17" s="231"/>
      <c r="AD17" s="234"/>
      <c r="AE17" s="1"/>
      <c r="AF17" s="142"/>
      <c r="AG17" s="203"/>
      <c r="AH17" s="1"/>
      <c r="AI17" s="1"/>
      <c r="AJ17" s="1"/>
    </row>
    <row r="18" spans="1:36" ht="66" customHeight="1">
      <c r="A18" s="182"/>
      <c r="B18" s="218"/>
      <c r="C18" s="188"/>
      <c r="D18" s="180"/>
      <c r="E18" s="162"/>
      <c r="F18" s="164"/>
      <c r="G18" s="126"/>
      <c r="H18" s="129"/>
      <c r="I18" s="188"/>
      <c r="J18" s="11" t="s">
        <v>80</v>
      </c>
      <c r="K18" s="9" t="s">
        <v>81</v>
      </c>
      <c r="L18" s="10">
        <f>IF(K18="OPORTUNA",15,IF(K18="INOPORTUNA",0,""))</f>
        <v>15</v>
      </c>
      <c r="M18" s="170"/>
      <c r="N18" s="172"/>
      <c r="O18" s="174"/>
      <c r="P18" s="111"/>
      <c r="Q18" s="12" t="s">
        <v>82</v>
      </c>
      <c r="R18" s="114"/>
      <c r="S18" s="126"/>
      <c r="T18" s="129"/>
      <c r="U18" s="156"/>
      <c r="V18" s="237"/>
      <c r="W18" s="185"/>
      <c r="X18" s="137"/>
      <c r="Y18" s="39"/>
      <c r="Z18" s="225"/>
      <c r="AA18" s="228"/>
      <c r="AB18" s="231"/>
      <c r="AC18" s="231"/>
      <c r="AD18" s="234"/>
      <c r="AE18" s="1"/>
      <c r="AF18" s="142"/>
      <c r="AG18" s="203"/>
      <c r="AH18" s="1"/>
      <c r="AI18" s="1"/>
      <c r="AJ18" s="1"/>
    </row>
    <row r="19" spans="1:36" ht="67.5" customHeight="1">
      <c r="A19" s="182"/>
      <c r="B19" s="218"/>
      <c r="C19" s="188"/>
      <c r="D19" s="180"/>
      <c r="E19" s="162"/>
      <c r="F19" s="164"/>
      <c r="G19" s="126"/>
      <c r="H19" s="129"/>
      <c r="I19" s="188"/>
      <c r="J19" s="8" t="s">
        <v>83</v>
      </c>
      <c r="K19" s="9" t="s">
        <v>84</v>
      </c>
      <c r="L19" s="10">
        <f>IF(K19="PREVENIR",15,IF(K19="DETECTAR",10,IF(K19="NO ES UN CONTROL",0,"")))</f>
        <v>15</v>
      </c>
      <c r="M19" s="116" t="str">
        <f>IF(M16&lt;86,"DÉBIL",IF(M16&lt;96,"MODERADO",IF(M16&lt;101,"FUERTE","")))</f>
        <v>FUERTE</v>
      </c>
      <c r="N19" s="172"/>
      <c r="O19" s="119" t="str">
        <f>IF(AND(M19="FUERTE",N16="FUERTE (SIEMPRE SE EJECUTA)"),"FUERTE",IF(OR(M19="DÉBIL",N16="DÉBIL (NO SE EJECUTA)"),"DÉBIL",IF(OR(M19="MODERADO",N16="MODERADO (ALGUNAS VECES)"),"MODERADO")))</f>
        <v>FUERTE</v>
      </c>
      <c r="P19" s="111"/>
      <c r="Q19" s="121">
        <f>IF(AND($O$19="FUERTE",$Q$16="DIRECTAMENTE"),2,IF(AND($O$19="FUERTE",$Q$16="DIRECTAMENTE"),2,IF(AND($O$19="FUERTE",$Q$16="DIRECTAMENTE"),2,IF(AND($O$19="FUERTE",$Q$16="NO DISMINUYE"),0,IF(AND($O$19="MODERADO",$Q$16="DIRECTAMENTE"),1,IF(AND($O$19="MODERADO",$Q$16="DIRECTAMENTE"),1,IF(AND($O$19="MODERADO",$Q$16="DIRECTAMENTE"),1,IF(AND($O$19="MODERADO",$Q$16="NO DISMINUYE"),0,"N/A"))))))))</f>
        <v>2</v>
      </c>
      <c r="R19" s="114"/>
      <c r="S19" s="126"/>
      <c r="T19" s="129"/>
      <c r="U19" s="156"/>
      <c r="V19" s="104" t="s">
        <v>85</v>
      </c>
      <c r="W19" s="185"/>
      <c r="X19" s="104" t="s">
        <v>86</v>
      </c>
      <c r="Y19" s="40"/>
      <c r="Z19" s="225"/>
      <c r="AA19" s="228"/>
      <c r="AB19" s="231"/>
      <c r="AC19" s="231"/>
      <c r="AD19" s="234"/>
      <c r="AE19" s="1"/>
      <c r="AF19" s="142"/>
      <c r="AG19" s="203"/>
      <c r="AH19" s="1"/>
      <c r="AI19" s="1"/>
      <c r="AJ19" s="1"/>
    </row>
    <row r="20" spans="1:36" ht="53.25" customHeight="1">
      <c r="A20" s="182"/>
      <c r="B20" s="218"/>
      <c r="C20" s="188"/>
      <c r="D20" s="180"/>
      <c r="E20" s="162"/>
      <c r="F20" s="164"/>
      <c r="G20" s="126"/>
      <c r="H20" s="129"/>
      <c r="I20" s="188"/>
      <c r="J20" s="8" t="s">
        <v>87</v>
      </c>
      <c r="K20" s="9" t="s">
        <v>88</v>
      </c>
      <c r="L20" s="10">
        <f>IF(K20="CONFIABLE",15,IF(K20="NO CONFIABLE",0,""))</f>
        <v>15</v>
      </c>
      <c r="M20" s="117"/>
      <c r="N20" s="172"/>
      <c r="O20" s="119"/>
      <c r="P20" s="111"/>
      <c r="Q20" s="122"/>
      <c r="R20" s="114"/>
      <c r="S20" s="126"/>
      <c r="T20" s="129"/>
      <c r="U20" s="156"/>
      <c r="V20" s="105"/>
      <c r="W20" s="185"/>
      <c r="X20" s="105"/>
      <c r="Y20" s="40"/>
      <c r="Z20" s="225"/>
      <c r="AA20" s="228"/>
      <c r="AB20" s="231"/>
      <c r="AC20" s="231"/>
      <c r="AD20" s="234"/>
      <c r="AE20" s="1"/>
      <c r="AF20" s="142"/>
      <c r="AG20" s="203"/>
      <c r="AH20" s="1"/>
      <c r="AI20" s="1"/>
      <c r="AJ20" s="1"/>
    </row>
    <row r="21" spans="1:36" ht="217.5" customHeight="1">
      <c r="A21" s="182"/>
      <c r="B21" s="218"/>
      <c r="C21" s="188"/>
      <c r="D21" s="180"/>
      <c r="E21" s="162"/>
      <c r="F21" s="164"/>
      <c r="G21" s="126"/>
      <c r="H21" s="129"/>
      <c r="I21" s="188"/>
      <c r="J21" s="8" t="s">
        <v>89</v>
      </c>
      <c r="K21" s="9" t="s">
        <v>90</v>
      </c>
      <c r="L21" s="10">
        <f>IF(K21="SE INVESTIGAN Y SE RESUELVEN OPORTUNAMENTE",15,IF(K21="NO SE INVESTIGAN Y SE RESUELVEN OPORTUNAMENTE",0,""))</f>
        <v>15</v>
      </c>
      <c r="M21" s="117"/>
      <c r="N21" s="172"/>
      <c r="O21" s="119"/>
      <c r="P21" s="111"/>
      <c r="Q21" s="122"/>
      <c r="R21" s="114"/>
      <c r="S21" s="126"/>
      <c r="T21" s="129"/>
      <c r="U21" s="156"/>
      <c r="V21" s="106" t="s">
        <v>140</v>
      </c>
      <c r="W21" s="185"/>
      <c r="X21" s="108" t="s">
        <v>180</v>
      </c>
      <c r="Y21" s="39"/>
      <c r="Z21" s="225"/>
      <c r="AA21" s="228"/>
      <c r="AB21" s="231"/>
      <c r="AC21" s="231"/>
      <c r="AD21" s="234"/>
      <c r="AE21" s="1"/>
      <c r="AF21" s="142"/>
      <c r="AG21" s="203"/>
      <c r="AH21" s="1"/>
      <c r="AI21" s="1"/>
      <c r="AJ21" s="1"/>
    </row>
    <row r="22" spans="1:36" ht="180" customHeight="1" thickBot="1">
      <c r="A22" s="183"/>
      <c r="B22" s="219"/>
      <c r="C22" s="189"/>
      <c r="D22" s="181"/>
      <c r="E22" s="163"/>
      <c r="F22" s="165"/>
      <c r="G22" s="127"/>
      <c r="H22" s="130"/>
      <c r="I22" s="189"/>
      <c r="J22" s="34" t="s">
        <v>92</v>
      </c>
      <c r="K22" s="35" t="s">
        <v>93</v>
      </c>
      <c r="L22" s="36">
        <f>IF(K22="COMPLETA",10,IF(K22="INCOMPLETA",5,IF(K22="NO EXISTE",0,"")))</f>
        <v>10</v>
      </c>
      <c r="M22" s="118"/>
      <c r="N22" s="173"/>
      <c r="O22" s="120"/>
      <c r="P22" s="112"/>
      <c r="Q22" s="123"/>
      <c r="R22" s="115"/>
      <c r="S22" s="127"/>
      <c r="T22" s="130"/>
      <c r="U22" s="157"/>
      <c r="V22" s="107"/>
      <c r="W22" s="186"/>
      <c r="X22" s="109"/>
      <c r="Y22" s="39"/>
      <c r="Z22" s="226"/>
      <c r="AA22" s="229"/>
      <c r="AB22" s="232"/>
      <c r="AC22" s="232"/>
      <c r="AD22" s="235"/>
      <c r="AE22" s="1"/>
      <c r="AF22" s="143"/>
      <c r="AG22" s="204"/>
      <c r="AH22" s="1"/>
      <c r="AI22" s="1"/>
      <c r="AJ22" s="1"/>
    </row>
    <row r="23" spans="1:36" ht="15.75">
      <c r="A23" s="182">
        <v>2</v>
      </c>
      <c r="B23" s="184" t="s">
        <v>181</v>
      </c>
      <c r="C23" s="187" t="s">
        <v>182</v>
      </c>
      <c r="D23" s="131" t="s">
        <v>183</v>
      </c>
      <c r="E23" s="161" t="s">
        <v>61</v>
      </c>
      <c r="F23" s="164" t="s">
        <v>62</v>
      </c>
      <c r="G23" s="125" t="str">
        <f>+CONCATENATE(E23," - ",F23)</f>
        <v>MUY BAJA - MODERADO</v>
      </c>
      <c r="H23" s="190" t="str">
        <f>+VLOOKUP(G23,[1]Datos!D3:E27,2,FALSE)</f>
        <v>MODERADO</v>
      </c>
      <c r="I23" s="220" t="s">
        <v>184</v>
      </c>
      <c r="J23" s="5" t="s">
        <v>64</v>
      </c>
      <c r="K23" s="6" t="s">
        <v>65</v>
      </c>
      <c r="L23" s="7">
        <f>IF(K23="ASIGNADO",15,IF(K23="NO ASIGNADO",0,""))</f>
        <v>15</v>
      </c>
      <c r="M23" s="169">
        <f>SUM(L23:L29)</f>
        <v>100</v>
      </c>
      <c r="N23" s="171" t="s">
        <v>170</v>
      </c>
      <c r="O23" s="174">
        <f>IF(O26="DÉBIL",0,IF(O26="MODERADO",50,IF(O26="FUERTE",100,"")))</f>
        <v>100</v>
      </c>
      <c r="P23" s="110"/>
      <c r="Q23" s="124" t="s">
        <v>67</v>
      </c>
      <c r="R23" s="113" t="str">
        <f>IF(AND(E23="MUY BAJA",Q26=2),"MUY BAJA",IF(AND(E23="BAJA",Q26=2),"MUY BAJA",IF(AND(E23="MEDIA",Q26=2),"MUY BAJA",IF(AND(E23="ALTA",Q26=2),"BAJA",IF(AND(E23="MUY ALTA",Q26=2),"MEDIA",IF(AND(E23="MUY BAJA",Q26=1),"MUY BAJA",IF(AND(E23="BAJA",Q26=1),"MUY BAJA",IF(AND(E23="MEDIA",Q26=1),"BAJA",IF(AND(E23="ALTA",Q26=1),"MEDIA",IF(AND(E23="MUY ALTA",Q26=1),"ALTA",E23))))))))))</f>
        <v>MUY BAJA</v>
      </c>
      <c r="S23" s="125" t="str">
        <f>+CONCATENATE(R23," - ",F23)</f>
        <v>MUY BAJA - MODERADO</v>
      </c>
      <c r="T23" s="128" t="str">
        <f>+VLOOKUP(S23,[1]Datos!$D$3:$E$27,2,FALSE)</f>
        <v>MODERADO</v>
      </c>
      <c r="U23" s="155" t="s">
        <v>68</v>
      </c>
      <c r="V23" s="131" t="s">
        <v>185</v>
      </c>
      <c r="W23" s="205" t="s">
        <v>186</v>
      </c>
      <c r="X23" s="136" t="s">
        <v>187</v>
      </c>
      <c r="Y23" s="39"/>
      <c r="Z23" s="208">
        <v>45534</v>
      </c>
      <c r="AA23" s="211" t="s">
        <v>188</v>
      </c>
      <c r="AB23" s="214" t="s">
        <v>189</v>
      </c>
      <c r="AC23" s="193" t="s">
        <v>190</v>
      </c>
      <c r="AD23" s="196" t="s">
        <v>191</v>
      </c>
      <c r="AE23" s="1"/>
      <c r="AF23" s="199" t="s">
        <v>192</v>
      </c>
      <c r="AG23" s="202" t="s">
        <v>193</v>
      </c>
    </row>
    <row r="24" spans="1:36" ht="31.5">
      <c r="A24" s="182"/>
      <c r="B24" s="185"/>
      <c r="C24" s="188"/>
      <c r="D24" s="180"/>
      <c r="E24" s="162"/>
      <c r="F24" s="164"/>
      <c r="G24" s="126"/>
      <c r="H24" s="191"/>
      <c r="I24" s="221"/>
      <c r="J24" s="8" t="s">
        <v>78</v>
      </c>
      <c r="K24" s="9" t="s">
        <v>79</v>
      </c>
      <c r="L24" s="10">
        <f>IF(K24="ADECUADO",15,IF(K24="INADECUADO",0,""))</f>
        <v>15</v>
      </c>
      <c r="M24" s="170"/>
      <c r="N24" s="172"/>
      <c r="O24" s="174"/>
      <c r="P24" s="111"/>
      <c r="Q24" s="124"/>
      <c r="R24" s="114"/>
      <c r="S24" s="126"/>
      <c r="T24" s="129"/>
      <c r="U24" s="156"/>
      <c r="V24" s="132"/>
      <c r="W24" s="206"/>
      <c r="X24" s="137"/>
      <c r="Y24" s="39"/>
      <c r="Z24" s="209"/>
      <c r="AA24" s="212"/>
      <c r="AB24" s="215"/>
      <c r="AC24" s="194"/>
      <c r="AD24" s="197"/>
      <c r="AE24" s="1"/>
      <c r="AF24" s="200"/>
      <c r="AG24" s="203"/>
    </row>
    <row r="25" spans="1:36" ht="63">
      <c r="A25" s="182"/>
      <c r="B25" s="185"/>
      <c r="C25" s="188"/>
      <c r="D25" s="180"/>
      <c r="E25" s="162"/>
      <c r="F25" s="164"/>
      <c r="G25" s="126"/>
      <c r="H25" s="191"/>
      <c r="I25" s="221"/>
      <c r="J25" s="11" t="s">
        <v>80</v>
      </c>
      <c r="K25" s="9" t="s">
        <v>81</v>
      </c>
      <c r="L25" s="10">
        <f>IF(K25="OPORTUNA",15,IF(K25="INOPORTUNA",0,""))</f>
        <v>15</v>
      </c>
      <c r="M25" s="170"/>
      <c r="N25" s="172"/>
      <c r="O25" s="174"/>
      <c r="P25" s="111"/>
      <c r="Q25" s="12" t="s">
        <v>82</v>
      </c>
      <c r="R25" s="114"/>
      <c r="S25" s="126"/>
      <c r="T25" s="129"/>
      <c r="U25" s="156"/>
      <c r="V25" s="132"/>
      <c r="W25" s="206"/>
      <c r="X25" s="137"/>
      <c r="Y25" s="39"/>
      <c r="Z25" s="209"/>
      <c r="AA25" s="212"/>
      <c r="AB25" s="215"/>
      <c r="AC25" s="194"/>
      <c r="AD25" s="197"/>
      <c r="AE25" s="1"/>
      <c r="AF25" s="200"/>
      <c r="AG25" s="203"/>
    </row>
    <row r="26" spans="1:36" ht="63">
      <c r="A26" s="182"/>
      <c r="B26" s="185"/>
      <c r="C26" s="188"/>
      <c r="D26" s="180"/>
      <c r="E26" s="162"/>
      <c r="F26" s="164"/>
      <c r="G26" s="126"/>
      <c r="H26" s="191"/>
      <c r="I26" s="221"/>
      <c r="J26" s="8" t="s">
        <v>83</v>
      </c>
      <c r="K26" s="9" t="s">
        <v>84</v>
      </c>
      <c r="L26" s="10">
        <f>IF(K26="PREVENIR",15,IF(K26="DETECTAR",10,IF(K26="NO ES UN CONTROL",0,"")))</f>
        <v>15</v>
      </c>
      <c r="M26" s="116" t="str">
        <f>IF(M23&lt;86,"DÉBIL",IF(M23&lt;96,"MODERADO",IF(M23&lt;101,"FUERTE","")))</f>
        <v>FUERTE</v>
      </c>
      <c r="N26" s="172"/>
      <c r="O26" s="119" t="str">
        <f>IF(AND(M26="FUERTE",N23="FUERTE (SIEMPRE SE EJECUTA)"),"FUERTE",IF(OR(M26="DÉBIL",N23="DÉBIL (NO SE EJECUTA)"),"DÉBIL",IF(OR(M26="MODERADO",N23="MODERADO (ALGUNAS VECES)"),"MODERADO")))</f>
        <v>FUERTE</v>
      </c>
      <c r="P26" s="111"/>
      <c r="Q26" s="121">
        <f>IF(AND($O$19="FUERTE",$Q$16="DIRECTAMENTE"),2,IF(AND($O$19="FUERTE",$Q$16="DIRECTAMENTE"),2,IF(AND($O$19="FUERTE",$Q$16="DIRECTAMENTE"),2,IF(AND($O$19="FUERTE",$Q$16="NO DISMINUYE"),0,IF(AND($O$19="MODERADO",$Q$16="DIRECTAMENTE"),1,IF(AND($O$19="MODERADO",$Q$16="DIRECTAMENTE"),1,IF(AND($O$19="MODERADO",$Q$16="DIRECTAMENTE"),1,IF(AND($O$19="MODERADO",$Q$16="NO DISMINUYE"),0,"N/A"))))))))</f>
        <v>2</v>
      </c>
      <c r="R26" s="114"/>
      <c r="S26" s="126"/>
      <c r="T26" s="129"/>
      <c r="U26" s="156"/>
      <c r="V26" s="104" t="s">
        <v>85</v>
      </c>
      <c r="W26" s="206"/>
      <c r="X26" s="104" t="s">
        <v>86</v>
      </c>
      <c r="Y26" s="40"/>
      <c r="Z26" s="209"/>
      <c r="AA26" s="212"/>
      <c r="AB26" s="215"/>
      <c r="AC26" s="194"/>
      <c r="AD26" s="197"/>
      <c r="AE26" s="1"/>
      <c r="AF26" s="200"/>
      <c r="AG26" s="203"/>
    </row>
    <row r="27" spans="1:36" ht="47.25">
      <c r="A27" s="182"/>
      <c r="B27" s="185"/>
      <c r="C27" s="188"/>
      <c r="D27" s="180"/>
      <c r="E27" s="162"/>
      <c r="F27" s="164"/>
      <c r="G27" s="126"/>
      <c r="H27" s="191"/>
      <c r="I27" s="221"/>
      <c r="J27" s="8" t="s">
        <v>87</v>
      </c>
      <c r="K27" s="9" t="s">
        <v>88</v>
      </c>
      <c r="L27" s="10">
        <f>IF(K27="CONFIABLE",15,IF(K27="NO CONFIABLE",0,""))</f>
        <v>15</v>
      </c>
      <c r="M27" s="117"/>
      <c r="N27" s="172"/>
      <c r="O27" s="119"/>
      <c r="P27" s="111"/>
      <c r="Q27" s="122"/>
      <c r="R27" s="114"/>
      <c r="S27" s="126"/>
      <c r="T27" s="129"/>
      <c r="U27" s="156"/>
      <c r="V27" s="105"/>
      <c r="W27" s="206"/>
      <c r="X27" s="105"/>
      <c r="Y27" s="40"/>
      <c r="Z27" s="209"/>
      <c r="AA27" s="212"/>
      <c r="AB27" s="215"/>
      <c r="AC27" s="194"/>
      <c r="AD27" s="197"/>
      <c r="AE27" s="1"/>
      <c r="AF27" s="200"/>
      <c r="AG27" s="203"/>
    </row>
    <row r="28" spans="1:36" ht="47.25">
      <c r="A28" s="182"/>
      <c r="B28" s="185"/>
      <c r="C28" s="188"/>
      <c r="D28" s="180"/>
      <c r="E28" s="162"/>
      <c r="F28" s="164"/>
      <c r="G28" s="126"/>
      <c r="H28" s="191"/>
      <c r="I28" s="221"/>
      <c r="J28" s="8" t="s">
        <v>89</v>
      </c>
      <c r="K28" s="9" t="s">
        <v>90</v>
      </c>
      <c r="L28" s="10">
        <f>IF(K28="SE INVESTIGAN Y SE RESUELVEN OPORTUNAMENTE",15,IF(K28="NO SE INVESTIGAN Y SE RESUELVEN OPORTUNAMENTE",0,""))</f>
        <v>15</v>
      </c>
      <c r="M28" s="117"/>
      <c r="N28" s="172"/>
      <c r="O28" s="119"/>
      <c r="P28" s="111"/>
      <c r="Q28" s="122"/>
      <c r="R28" s="114"/>
      <c r="S28" s="126"/>
      <c r="T28" s="129"/>
      <c r="U28" s="156"/>
      <c r="V28" s="106" t="s">
        <v>140</v>
      </c>
      <c r="W28" s="206"/>
      <c r="X28" s="108" t="s">
        <v>194</v>
      </c>
      <c r="Y28" s="39"/>
      <c r="Z28" s="209"/>
      <c r="AA28" s="212"/>
      <c r="AB28" s="215"/>
      <c r="AC28" s="194"/>
      <c r="AD28" s="197"/>
      <c r="AE28" s="1"/>
      <c r="AF28" s="200"/>
      <c r="AG28" s="203"/>
    </row>
    <row r="29" spans="1:36" ht="48" thickBot="1">
      <c r="A29" s="183"/>
      <c r="B29" s="186"/>
      <c r="C29" s="189"/>
      <c r="D29" s="181"/>
      <c r="E29" s="163"/>
      <c r="F29" s="165"/>
      <c r="G29" s="127"/>
      <c r="H29" s="192"/>
      <c r="I29" s="222"/>
      <c r="J29" s="34" t="s">
        <v>92</v>
      </c>
      <c r="K29" s="35" t="s">
        <v>93</v>
      </c>
      <c r="L29" s="36">
        <f>IF(K29="COMPLETA",10,IF(K29="INCOMPLETA",5,IF(K29="NO EXISTE",0,"")))</f>
        <v>10</v>
      </c>
      <c r="M29" s="118"/>
      <c r="N29" s="173"/>
      <c r="O29" s="120"/>
      <c r="P29" s="112"/>
      <c r="Q29" s="123"/>
      <c r="R29" s="115"/>
      <c r="S29" s="127"/>
      <c r="T29" s="130"/>
      <c r="U29" s="157"/>
      <c r="V29" s="107"/>
      <c r="W29" s="207"/>
      <c r="X29" s="109"/>
      <c r="Y29" s="39"/>
      <c r="Z29" s="210"/>
      <c r="AA29" s="213"/>
      <c r="AB29" s="216"/>
      <c r="AC29" s="195"/>
      <c r="AD29" s="198"/>
      <c r="AE29" s="1"/>
      <c r="AF29" s="201"/>
      <c r="AG29" s="204"/>
    </row>
    <row r="30" spans="1:36" ht="270.75" thickBot="1">
      <c r="A30" s="175">
        <v>3</v>
      </c>
      <c r="B30" s="177" t="s">
        <v>195</v>
      </c>
      <c r="C30" s="166" t="s">
        <v>196</v>
      </c>
      <c r="D30" s="158" t="s">
        <v>197</v>
      </c>
      <c r="E30" s="161" t="s">
        <v>61</v>
      </c>
      <c r="F30" s="164" t="s">
        <v>101</v>
      </c>
      <c r="G30" s="125" t="str">
        <f>+CONCATENATE(E30," - ",F30)</f>
        <v>MUY BAJA - MAYOR</v>
      </c>
      <c r="H30" s="128" t="str">
        <f>+VLOOKUP(G30,[1]Datos!D3:E33,2,FALSE)</f>
        <v>ALTO</v>
      </c>
      <c r="I30" s="166" t="s">
        <v>198</v>
      </c>
      <c r="J30" s="5" t="s">
        <v>64</v>
      </c>
      <c r="K30" s="6" t="s">
        <v>65</v>
      </c>
      <c r="L30" s="7">
        <f>IF(K30="ASIGNADO",15,IF(K30="NO ASIGNADO",0,""))</f>
        <v>15</v>
      </c>
      <c r="M30" s="169">
        <f>SUM(L30:L36)</f>
        <v>100</v>
      </c>
      <c r="N30" s="171" t="s">
        <v>170</v>
      </c>
      <c r="O30" s="174">
        <f>IF(O33="DÉBIL",0,IF(O33="MODERADO",50,IF(O33="FUERTE",100,"")))</f>
        <v>100</v>
      </c>
      <c r="P30" s="110" t="str">
        <f>IF(AND(M33="FUERTE",N30="FUERTE (SIEMPRE SE EJECUTA)"),"NO","SÍ")</f>
        <v>NO</v>
      </c>
      <c r="Q30" s="124" t="s">
        <v>67</v>
      </c>
      <c r="R30" s="113" t="str">
        <f>IF(AND(E30="MUY BAJA",Q33=2),"MUY BAJA",IF(AND(E30="BAJA",Q33=2),"MUY BAJA",IF(AND(E30="MEDIA",Q33=2),"MUY BAJA",IF(AND(E30="ALTA",Q33=2),"BAJA",IF(AND(E30="MUY ALTA",Q33=2),"MEDIA",IF(AND(E30="MUY BAJA",Q33=1),"MUY BAJA",IF(AND(E30="BAJA",Q33=1),"MUY BAJA",IF(AND(E30="MEDIA",Q33=1),"BAJA",IF(AND(E30="ALTA",Q33=1),"MEDIA",IF(AND(E30="MUY ALTA",Q33=1),"ALTA",E30))))))))))</f>
        <v>MUY BAJA</v>
      </c>
      <c r="S30" s="125" t="str">
        <f>+CONCATENATE(R30," - ",F30)</f>
        <v>MUY BAJA - MAYOR</v>
      </c>
      <c r="T30" s="128" t="str">
        <f>+VLOOKUP(S30,[1]Datos!$D$3:$E$33,2,FALSE)</f>
        <v>ALTO</v>
      </c>
      <c r="U30" s="155" t="s">
        <v>68</v>
      </c>
      <c r="V30" s="131" t="s">
        <v>199</v>
      </c>
      <c r="W30" s="133" t="s">
        <v>200</v>
      </c>
      <c r="X30" s="136" t="s">
        <v>201</v>
      </c>
      <c r="Y30" s="39"/>
      <c r="Z30" s="138" t="s">
        <v>202</v>
      </c>
      <c r="AA30" s="90" t="s">
        <v>203</v>
      </c>
      <c r="AB30" s="88" t="s">
        <v>204</v>
      </c>
      <c r="AC30" s="89" t="s">
        <v>205</v>
      </c>
      <c r="AD30" s="73" t="s">
        <v>191</v>
      </c>
      <c r="AE30" s="1"/>
      <c r="AF30" s="141" t="s">
        <v>206</v>
      </c>
      <c r="AG30" s="144" t="s">
        <v>207</v>
      </c>
    </row>
    <row r="31" spans="1:36" ht="135.75" thickBot="1">
      <c r="A31" s="175"/>
      <c r="B31" s="178"/>
      <c r="C31" s="167"/>
      <c r="D31" s="159"/>
      <c r="E31" s="162"/>
      <c r="F31" s="164"/>
      <c r="G31" s="126"/>
      <c r="H31" s="129"/>
      <c r="I31" s="167"/>
      <c r="J31" s="8" t="s">
        <v>78</v>
      </c>
      <c r="K31" s="9" t="s">
        <v>79</v>
      </c>
      <c r="L31" s="10">
        <f>IF(K31="ADECUADO",15,IF(K31="INADECUADO",0,""))</f>
        <v>15</v>
      </c>
      <c r="M31" s="170"/>
      <c r="N31" s="172"/>
      <c r="O31" s="174"/>
      <c r="P31" s="111"/>
      <c r="Q31" s="124"/>
      <c r="R31" s="114"/>
      <c r="S31" s="126"/>
      <c r="T31" s="129"/>
      <c r="U31" s="156"/>
      <c r="V31" s="132"/>
      <c r="W31" s="134"/>
      <c r="X31" s="137"/>
      <c r="Y31" s="39"/>
      <c r="Z31" s="139"/>
      <c r="AA31" s="90" t="s">
        <v>208</v>
      </c>
      <c r="AB31" s="91" t="s">
        <v>209</v>
      </c>
      <c r="AC31" s="74" t="s">
        <v>205</v>
      </c>
      <c r="AD31" s="75" t="s">
        <v>210</v>
      </c>
      <c r="AE31" s="1"/>
      <c r="AF31" s="142"/>
      <c r="AG31" s="145"/>
    </row>
    <row r="32" spans="1:36" ht="63">
      <c r="A32" s="175"/>
      <c r="B32" s="178"/>
      <c r="C32" s="167"/>
      <c r="D32" s="159"/>
      <c r="E32" s="162"/>
      <c r="F32" s="164"/>
      <c r="G32" s="126"/>
      <c r="H32" s="129"/>
      <c r="I32" s="167"/>
      <c r="J32" s="11" t="s">
        <v>80</v>
      </c>
      <c r="K32" s="9" t="s">
        <v>81</v>
      </c>
      <c r="L32" s="10">
        <f>IF(K32="OPORTUNA",15,IF(K32="INOPORTUNA",0,""))</f>
        <v>15</v>
      </c>
      <c r="M32" s="170"/>
      <c r="N32" s="172"/>
      <c r="O32" s="174"/>
      <c r="P32" s="111"/>
      <c r="Q32" s="12" t="s">
        <v>82</v>
      </c>
      <c r="R32" s="114"/>
      <c r="S32" s="126"/>
      <c r="T32" s="129"/>
      <c r="U32" s="156"/>
      <c r="V32" s="132"/>
      <c r="W32" s="134"/>
      <c r="X32" s="137"/>
      <c r="Y32" s="39"/>
      <c r="Z32" s="139"/>
      <c r="AA32" s="147" t="s">
        <v>211</v>
      </c>
      <c r="AB32" s="149" t="s">
        <v>212</v>
      </c>
      <c r="AC32" s="151" t="s">
        <v>190</v>
      </c>
      <c r="AD32" s="153" t="s">
        <v>191</v>
      </c>
      <c r="AE32" s="1"/>
      <c r="AF32" s="142"/>
      <c r="AG32" s="145"/>
    </row>
    <row r="33" spans="1:33" ht="63">
      <c r="A33" s="175"/>
      <c r="B33" s="178"/>
      <c r="C33" s="167"/>
      <c r="D33" s="159"/>
      <c r="E33" s="162"/>
      <c r="F33" s="164"/>
      <c r="G33" s="126"/>
      <c r="H33" s="129"/>
      <c r="I33" s="167"/>
      <c r="J33" s="8" t="s">
        <v>83</v>
      </c>
      <c r="K33" s="9" t="s">
        <v>84</v>
      </c>
      <c r="L33" s="10">
        <f>IF(K33="PREVENIR",15,IF(K33="DETECTAR",10,IF(K33="NO ES UN CONTROL",0,"")))</f>
        <v>15</v>
      </c>
      <c r="M33" s="116" t="str">
        <f>IF(M30&lt;86,"DÉBIL",IF(M30&lt;96,"MODERADO",IF(M30&lt;101,"FUERTE","")))</f>
        <v>FUERTE</v>
      </c>
      <c r="N33" s="172"/>
      <c r="O33" s="119" t="str">
        <f>IF(AND(M33="FUERTE",N30="FUERTE (SIEMPRE SE EJECUTA)"),"FUERTE",IF(OR(M33="DÉBIL",N30="DÉBIL (NO SE EJECUTA)"),"DÉBIL",IF(OR(M33="MODERADO",N30="MODERADO (ALGUNAS VECES)"),"MODERADO")))</f>
        <v>FUERTE</v>
      </c>
      <c r="P33" s="111"/>
      <c r="Q33" s="121">
        <f>IF(AND($O$19="FUERTE",$Q$16="DIRECTAMENTE"),2,IF(AND($O$19="FUERTE",$Q$16="DIRECTAMENTE"),2,IF(AND($O$19="FUERTE",$Q$16="DIRECTAMENTE"),2,IF(AND($O$19="FUERTE",$Q$16="NO DISMINUYE"),0,IF(AND($O$19="MODERADO",$Q$16="DIRECTAMENTE"),1,IF(AND($O$19="MODERADO",$Q$16="DIRECTAMENTE"),1,IF(AND($O$19="MODERADO",$Q$16="DIRECTAMENTE"),1,IF(AND($O$19="MODERADO",$Q$16="NO DISMINUYE"),0,"N/A"))))))))</f>
        <v>2</v>
      </c>
      <c r="R33" s="114"/>
      <c r="S33" s="126"/>
      <c r="T33" s="129"/>
      <c r="U33" s="156"/>
      <c r="V33" s="104" t="s">
        <v>85</v>
      </c>
      <c r="W33" s="134"/>
      <c r="X33" s="104" t="s">
        <v>86</v>
      </c>
      <c r="Y33" s="40"/>
      <c r="Z33" s="139"/>
      <c r="AA33" s="148"/>
      <c r="AB33" s="150"/>
      <c r="AC33" s="152"/>
      <c r="AD33" s="154"/>
      <c r="AE33" s="1"/>
      <c r="AF33" s="142"/>
      <c r="AG33" s="145"/>
    </row>
    <row r="34" spans="1:33" ht="47.25">
      <c r="A34" s="175"/>
      <c r="B34" s="178"/>
      <c r="C34" s="167"/>
      <c r="D34" s="159"/>
      <c r="E34" s="162"/>
      <c r="F34" s="164"/>
      <c r="G34" s="126"/>
      <c r="H34" s="129"/>
      <c r="I34" s="167"/>
      <c r="J34" s="8" t="s">
        <v>87</v>
      </c>
      <c r="K34" s="9" t="s">
        <v>88</v>
      </c>
      <c r="L34" s="10">
        <f>IF(K34="CONFIABLE",15,IF(K34="NO CONFIABLE",0,""))</f>
        <v>15</v>
      </c>
      <c r="M34" s="117"/>
      <c r="N34" s="172"/>
      <c r="O34" s="119"/>
      <c r="P34" s="111"/>
      <c r="Q34" s="122"/>
      <c r="R34" s="114"/>
      <c r="S34" s="126"/>
      <c r="T34" s="129"/>
      <c r="U34" s="156"/>
      <c r="V34" s="105"/>
      <c r="W34" s="134"/>
      <c r="X34" s="105"/>
      <c r="Y34" s="40"/>
      <c r="Z34" s="139"/>
      <c r="AA34" s="76"/>
      <c r="AB34" s="77"/>
      <c r="AC34" s="78"/>
      <c r="AD34" s="79"/>
      <c r="AE34" s="1"/>
      <c r="AF34" s="142"/>
      <c r="AG34" s="145"/>
    </row>
    <row r="35" spans="1:33" ht="47.25">
      <c r="A35" s="175"/>
      <c r="B35" s="178"/>
      <c r="C35" s="167"/>
      <c r="D35" s="159"/>
      <c r="E35" s="162"/>
      <c r="F35" s="164"/>
      <c r="G35" s="126"/>
      <c r="H35" s="129"/>
      <c r="I35" s="167"/>
      <c r="J35" s="8" t="s">
        <v>89</v>
      </c>
      <c r="K35" s="9" t="s">
        <v>90</v>
      </c>
      <c r="L35" s="10">
        <f>IF(K35="SE INVESTIGAN Y SE RESUELVEN OPORTUNAMENTE",15,IF(K35="NO SE INVESTIGAN Y SE RESUELVEN OPORTUNAMENTE",0,""))</f>
        <v>15</v>
      </c>
      <c r="M35" s="117"/>
      <c r="N35" s="172"/>
      <c r="O35" s="119"/>
      <c r="P35" s="111"/>
      <c r="Q35" s="122"/>
      <c r="R35" s="114"/>
      <c r="S35" s="126"/>
      <c r="T35" s="129"/>
      <c r="U35" s="156"/>
      <c r="V35" s="106" t="s">
        <v>140</v>
      </c>
      <c r="W35" s="134"/>
      <c r="X35" s="108" t="s">
        <v>213</v>
      </c>
      <c r="Y35" s="39"/>
      <c r="Z35" s="139"/>
      <c r="AA35" s="80"/>
      <c r="AB35" s="81"/>
      <c r="AC35" s="78"/>
      <c r="AD35" s="82"/>
      <c r="AE35" s="1"/>
      <c r="AF35" s="142"/>
      <c r="AG35" s="145"/>
    </row>
    <row r="36" spans="1:33" ht="48" thickBot="1">
      <c r="A36" s="176"/>
      <c r="B36" s="179"/>
      <c r="C36" s="168"/>
      <c r="D36" s="160"/>
      <c r="E36" s="163"/>
      <c r="F36" s="165"/>
      <c r="G36" s="127"/>
      <c r="H36" s="130"/>
      <c r="I36" s="168"/>
      <c r="J36" s="34" t="s">
        <v>92</v>
      </c>
      <c r="K36" s="35" t="s">
        <v>93</v>
      </c>
      <c r="L36" s="36">
        <f>IF(K36="COMPLETA",10,IF(K36="INCOMPLETA",5,IF(K36="NO EXISTE",0,"")))</f>
        <v>10</v>
      </c>
      <c r="M36" s="118"/>
      <c r="N36" s="173"/>
      <c r="O36" s="120"/>
      <c r="P36" s="112"/>
      <c r="Q36" s="123"/>
      <c r="R36" s="115"/>
      <c r="S36" s="127"/>
      <c r="T36" s="130"/>
      <c r="U36" s="157"/>
      <c r="V36" s="107"/>
      <c r="W36" s="135"/>
      <c r="X36" s="109"/>
      <c r="Y36" s="39"/>
      <c r="Z36" s="140"/>
      <c r="AA36" s="83"/>
      <c r="AB36" s="81"/>
      <c r="AC36" s="84"/>
      <c r="AD36" s="85"/>
      <c r="AE36" s="1"/>
      <c r="AF36" s="143"/>
      <c r="AG36" s="146"/>
    </row>
  </sheetData>
  <mergeCells count="142">
    <mergeCell ref="B6:H6"/>
    <mergeCell ref="M6:N6"/>
    <mergeCell ref="B8:I8"/>
    <mergeCell ref="B9:I9"/>
    <mergeCell ref="A12:D12"/>
    <mergeCell ref="E12:X12"/>
    <mergeCell ref="A1:A4"/>
    <mergeCell ref="B1:AC2"/>
    <mergeCell ref="AD1:AF1"/>
    <mergeCell ref="AD2:AF2"/>
    <mergeCell ref="B3:AC4"/>
    <mergeCell ref="AD3:AF3"/>
    <mergeCell ref="AD4:AF4"/>
    <mergeCell ref="Z12:AD14"/>
    <mergeCell ref="AF12:AG14"/>
    <mergeCell ref="A13:A15"/>
    <mergeCell ref="B13:B15"/>
    <mergeCell ref="C13:C15"/>
    <mergeCell ref="D13:D15"/>
    <mergeCell ref="E13:H13"/>
    <mergeCell ref="I13:Q13"/>
    <mergeCell ref="T13:X13"/>
    <mergeCell ref="E14:H14"/>
    <mergeCell ref="V14:V15"/>
    <mergeCell ref="W14:X14"/>
    <mergeCell ref="O14:O15"/>
    <mergeCell ref="P14:P15"/>
    <mergeCell ref="Q14:Q15"/>
    <mergeCell ref="R14:R15"/>
    <mergeCell ref="T14:T15"/>
    <mergeCell ref="U14:U15"/>
    <mergeCell ref="I14:I15"/>
    <mergeCell ref="J14:J15"/>
    <mergeCell ref="K14:K15"/>
    <mergeCell ref="L14:L15"/>
    <mergeCell ref="M14:M15"/>
    <mergeCell ref="N14:N15"/>
    <mergeCell ref="AF16:AF22"/>
    <mergeCell ref="AG16:AG22"/>
    <mergeCell ref="V19:V20"/>
    <mergeCell ref="X19:X20"/>
    <mergeCell ref="V21:V22"/>
    <mergeCell ref="X21:X22"/>
    <mergeCell ref="X16:X18"/>
    <mergeCell ref="Z16:Z22"/>
    <mergeCell ref="AA16:AA22"/>
    <mergeCell ref="AB16:AB22"/>
    <mergeCell ref="AC16:AC22"/>
    <mergeCell ref="AD16:AD22"/>
    <mergeCell ref="V16:V18"/>
    <mergeCell ref="W16:W22"/>
    <mergeCell ref="F16:F22"/>
    <mergeCell ref="A16:A22"/>
    <mergeCell ref="B16:B22"/>
    <mergeCell ref="C16:C22"/>
    <mergeCell ref="D16:D22"/>
    <mergeCell ref="E16:E22"/>
    <mergeCell ref="G16:G22"/>
    <mergeCell ref="H16:H22"/>
    <mergeCell ref="I23:I29"/>
    <mergeCell ref="I16:I22"/>
    <mergeCell ref="AB23:AB29"/>
    <mergeCell ref="X28:X29"/>
    <mergeCell ref="P16:P22"/>
    <mergeCell ref="R16:R22"/>
    <mergeCell ref="N23:N29"/>
    <mergeCell ref="O23:O25"/>
    <mergeCell ref="M19:M22"/>
    <mergeCell ref="O19:O22"/>
    <mergeCell ref="Q19:Q22"/>
    <mergeCell ref="S16:S22"/>
    <mergeCell ref="M16:M18"/>
    <mergeCell ref="N16:N22"/>
    <mergeCell ref="O16:O18"/>
    <mergeCell ref="Q16:Q17"/>
    <mergeCell ref="T16:T22"/>
    <mergeCell ref="U16:U22"/>
    <mergeCell ref="G23:G29"/>
    <mergeCell ref="H23:H29"/>
    <mergeCell ref="AC23:AC29"/>
    <mergeCell ref="AD23:AD29"/>
    <mergeCell ref="AF23:AF29"/>
    <mergeCell ref="AG23:AG29"/>
    <mergeCell ref="M26:M29"/>
    <mergeCell ref="O26:O29"/>
    <mergeCell ref="Q26:Q29"/>
    <mergeCell ref="V26:V27"/>
    <mergeCell ref="X26:X27"/>
    <mergeCell ref="V28:V29"/>
    <mergeCell ref="P23:P29"/>
    <mergeCell ref="R23:R29"/>
    <mergeCell ref="Q23:Q24"/>
    <mergeCell ref="S23:S29"/>
    <mergeCell ref="T23:T29"/>
    <mergeCell ref="U23:U29"/>
    <mergeCell ref="M23:M25"/>
    <mergeCell ref="V23:V25"/>
    <mergeCell ref="W23:W29"/>
    <mergeCell ref="X23:X25"/>
    <mergeCell ref="Z23:Z29"/>
    <mergeCell ref="AA23:AA29"/>
    <mergeCell ref="A30:A36"/>
    <mergeCell ref="B30:B36"/>
    <mergeCell ref="C30:C36"/>
    <mergeCell ref="D23:D29"/>
    <mergeCell ref="E23:E29"/>
    <mergeCell ref="F23:F29"/>
    <mergeCell ref="A23:A29"/>
    <mergeCell ref="B23:B29"/>
    <mergeCell ref="C23:C29"/>
    <mergeCell ref="Z30:Z36"/>
    <mergeCell ref="AF30:AF36"/>
    <mergeCell ref="AG30:AG36"/>
    <mergeCell ref="AA32:AA33"/>
    <mergeCell ref="AB32:AB33"/>
    <mergeCell ref="AC32:AC33"/>
    <mergeCell ref="AD32:AD33"/>
    <mergeCell ref="U30:U36"/>
    <mergeCell ref="D30:D36"/>
    <mergeCell ref="E30:E36"/>
    <mergeCell ref="F30:F36"/>
    <mergeCell ref="G30:G36"/>
    <mergeCell ref="H30:H36"/>
    <mergeCell ref="I30:I36"/>
    <mergeCell ref="M30:M32"/>
    <mergeCell ref="N30:N36"/>
    <mergeCell ref="O30:O32"/>
    <mergeCell ref="V33:V34"/>
    <mergeCell ref="X33:X34"/>
    <mergeCell ref="V35:V36"/>
    <mergeCell ref="X35:X36"/>
    <mergeCell ref="P30:P36"/>
    <mergeCell ref="R30:R36"/>
    <mergeCell ref="M33:M36"/>
    <mergeCell ref="O33:O36"/>
    <mergeCell ref="Q33:Q36"/>
    <mergeCell ref="Q30:Q31"/>
    <mergeCell ref="S30:S36"/>
    <mergeCell ref="T30:T36"/>
    <mergeCell ref="V30:V32"/>
    <mergeCell ref="W30:W36"/>
    <mergeCell ref="X30:X32"/>
  </mergeCells>
  <conditionalFormatting sqref="H16:H36">
    <cfRule type="containsText" dxfId="53" priority="4" operator="containsText" text="EXTREMO">
      <formula>NOT(ISERROR(SEARCH("EXTREMO",H16)))</formula>
    </cfRule>
    <cfRule type="containsText" dxfId="52" priority="5" operator="containsText" text="ALTO">
      <formula>NOT(ISERROR(SEARCH("ALTO",H16)))</formula>
    </cfRule>
    <cfRule type="containsText" dxfId="51" priority="6" operator="containsText" text="MODERADO">
      <formula>NOT(ISERROR(SEARCH("MODERADO",H16)))</formula>
    </cfRule>
  </conditionalFormatting>
  <conditionalFormatting sqref="T16:T36">
    <cfRule type="containsText" dxfId="50" priority="1" operator="containsText" text="EXTREMO">
      <formula>NOT(ISERROR(SEARCH("EXTREMO",T16)))</formula>
    </cfRule>
    <cfRule type="containsText" dxfId="49" priority="2" operator="containsText" text="ALTO">
      <formula>NOT(ISERROR(SEARCH("ALTO",T16)))</formula>
    </cfRule>
    <cfRule type="containsText" dxfId="48" priority="3" operator="containsText" text="MODERADO">
      <formula>NOT(ISERROR(SEARCH("MODERADO",T16)))</formula>
    </cfRule>
  </conditionalFormatting>
  <dataValidations count="2">
    <dataValidation type="list" allowBlank="1" showInputMessage="1" showErrorMessage="1" sqref="N16 N23 N30" xr:uid="{E55887E7-6CBD-410C-893F-9C960A15BB86}">
      <formula1>$AE$14:$AF$14</formula1>
    </dataValidation>
    <dataValidation type="list" allowBlank="1" showInputMessage="1" showErrorMessage="1" sqref="Q16:Q17 Q23:Q24 Q30:Q31" xr:uid="{E28935A1-35FF-4C43-B43E-01BBDEC45522}">
      <formula1>$AE$19:$AE$21</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ColWidth="11.42578125" defaultRowHeight="15"/>
  <cols>
    <col min="1" max="1" width="30.7109375" customWidth="1"/>
    <col min="2" max="2" width="23" customWidth="1"/>
    <col min="4" max="4" width="31" bestFit="1" customWidth="1"/>
    <col min="9" max="9" width="68.5703125" customWidth="1"/>
    <col min="10" max="12" width="17.140625" customWidth="1"/>
  </cols>
  <sheetData>
    <row r="2" spans="1:12" ht="15.75">
      <c r="A2" t="s">
        <v>46</v>
      </c>
      <c r="B2" t="s">
        <v>47</v>
      </c>
      <c r="D2" t="s">
        <v>94</v>
      </c>
      <c r="I2" s="5" t="s">
        <v>64</v>
      </c>
      <c r="J2" t="s">
        <v>95</v>
      </c>
      <c r="K2" t="s">
        <v>96</v>
      </c>
    </row>
    <row r="3" spans="1:12" ht="31.5">
      <c r="A3" t="s">
        <v>61</v>
      </c>
      <c r="B3" t="s">
        <v>62</v>
      </c>
      <c r="D3" t="s">
        <v>97</v>
      </c>
      <c r="E3" t="s">
        <v>62</v>
      </c>
      <c r="I3" s="8" t="s">
        <v>78</v>
      </c>
      <c r="J3" t="s">
        <v>98</v>
      </c>
      <c r="K3" t="s">
        <v>99</v>
      </c>
    </row>
    <row r="4" spans="1:12" ht="31.5">
      <c r="A4" t="s">
        <v>100</v>
      </c>
      <c r="B4" t="s">
        <v>101</v>
      </c>
      <c r="D4" t="s">
        <v>102</v>
      </c>
      <c r="E4" t="s">
        <v>103</v>
      </c>
      <c r="I4" s="11" t="s">
        <v>80</v>
      </c>
      <c r="J4" t="s">
        <v>81</v>
      </c>
      <c r="K4" t="s">
        <v>104</v>
      </c>
    </row>
    <row r="5" spans="1:12" ht="63">
      <c r="A5" t="s">
        <v>105</v>
      </c>
      <c r="B5" t="s">
        <v>106</v>
      </c>
      <c r="D5" t="s">
        <v>107</v>
      </c>
      <c r="E5" t="s">
        <v>108</v>
      </c>
      <c r="I5" s="8" t="s">
        <v>83</v>
      </c>
      <c r="J5" t="s">
        <v>109</v>
      </c>
      <c r="K5" t="s">
        <v>110</v>
      </c>
      <c r="L5" t="s">
        <v>111</v>
      </c>
    </row>
    <row r="6" spans="1:12" ht="31.5">
      <c r="A6" t="s">
        <v>112</v>
      </c>
      <c r="D6" t="s">
        <v>113</v>
      </c>
      <c r="E6" t="s">
        <v>62</v>
      </c>
      <c r="I6" s="8" t="s">
        <v>87</v>
      </c>
      <c r="J6" t="s">
        <v>114</v>
      </c>
      <c r="K6" t="s">
        <v>115</v>
      </c>
    </row>
    <row r="7" spans="1:12" ht="47.25">
      <c r="A7" t="s">
        <v>116</v>
      </c>
      <c r="D7" t="s">
        <v>117</v>
      </c>
      <c r="E7" t="s">
        <v>103</v>
      </c>
      <c r="I7" s="8" t="s">
        <v>89</v>
      </c>
      <c r="J7" s="14" t="s">
        <v>118</v>
      </c>
      <c r="K7" s="14" t="s">
        <v>119</v>
      </c>
    </row>
    <row r="8" spans="1:12" ht="31.5">
      <c r="D8" t="s">
        <v>120</v>
      </c>
      <c r="E8" t="s">
        <v>108</v>
      </c>
      <c r="I8" s="13" t="s">
        <v>92</v>
      </c>
      <c r="J8" t="s">
        <v>121</v>
      </c>
      <c r="K8" t="s">
        <v>122</v>
      </c>
      <c r="L8" t="s">
        <v>123</v>
      </c>
    </row>
    <row r="9" spans="1:12">
      <c r="A9" t="s">
        <v>124</v>
      </c>
      <c r="D9" t="s">
        <v>125</v>
      </c>
      <c r="E9" t="s">
        <v>62</v>
      </c>
    </row>
    <row r="10" spans="1:12">
      <c r="D10" t="s">
        <v>126</v>
      </c>
      <c r="E10" t="s">
        <v>103</v>
      </c>
    </row>
    <row r="11" spans="1:12">
      <c r="A11" t="s">
        <v>68</v>
      </c>
      <c r="D11" t="s">
        <v>127</v>
      </c>
      <c r="E11" t="s">
        <v>108</v>
      </c>
    </row>
    <row r="12" spans="1:12">
      <c r="A12" t="s">
        <v>128</v>
      </c>
      <c r="D12" t="s">
        <v>129</v>
      </c>
      <c r="E12" t="s">
        <v>103</v>
      </c>
    </row>
    <row r="13" spans="1:12">
      <c r="D13" t="s">
        <v>130</v>
      </c>
      <c r="E13" t="s">
        <v>103</v>
      </c>
      <c r="I13" t="s">
        <v>131</v>
      </c>
    </row>
    <row r="14" spans="1:12">
      <c r="D14" t="s">
        <v>132</v>
      </c>
      <c r="E14" t="s">
        <v>108</v>
      </c>
      <c r="I14" t="s">
        <v>133</v>
      </c>
    </row>
    <row r="15" spans="1:12">
      <c r="D15" t="s">
        <v>134</v>
      </c>
      <c r="E15" t="s">
        <v>103</v>
      </c>
      <c r="I15" t="s">
        <v>135</v>
      </c>
    </row>
    <row r="16" spans="1:12">
      <c r="A16" t="s">
        <v>85</v>
      </c>
      <c r="D16" t="s">
        <v>136</v>
      </c>
      <c r="E16" t="s">
        <v>103</v>
      </c>
      <c r="I16" t="s">
        <v>137</v>
      </c>
    </row>
    <row r="17" spans="1:5">
      <c r="A17" t="s">
        <v>138</v>
      </c>
      <c r="D17" t="s">
        <v>139</v>
      </c>
      <c r="E17" t="s">
        <v>108</v>
      </c>
    </row>
    <row r="18" spans="1:5">
      <c r="A18"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B7634-70F6-4102-81F4-4B94D7E4FC00}">
  <dimension ref="A1:AJ22"/>
  <sheetViews>
    <sheetView zoomScale="70" zoomScaleNormal="70" workbookViewId="0">
      <selection activeCell="AG16" sqref="AG16:AG22"/>
    </sheetView>
  </sheetViews>
  <sheetFormatPr baseColWidth="10" defaultColWidth="11.42578125" defaultRowHeight="15"/>
  <cols>
    <col min="1" max="1" width="36.85546875" customWidth="1"/>
    <col min="2" max="3" width="32.5703125" customWidth="1"/>
    <col min="4" max="4" width="36.285156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11.42578125"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5.42578125" customWidth="1"/>
    <col min="23" max="23" width="33.42578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s>
  <sheetData>
    <row r="1" spans="1:36" ht="27" customHeight="1">
      <c r="A1" s="282"/>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v>
      </c>
      <c r="AH1" s="1"/>
      <c r="AI1" s="1"/>
      <c r="AJ1" s="1"/>
    </row>
    <row r="2" spans="1:36" ht="27" customHeight="1"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4</v>
      </c>
      <c r="AH2" s="1"/>
      <c r="AI2" s="1"/>
      <c r="AJ2" s="1"/>
    </row>
    <row r="3" spans="1:36" ht="27" customHeight="1">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27" customHeight="1"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44838</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5" t="s">
        <v>9</v>
      </c>
      <c r="B6" s="268" t="s">
        <v>214</v>
      </c>
      <c r="C6" s="269"/>
      <c r="D6" s="269"/>
      <c r="E6" s="269"/>
      <c r="F6" s="269"/>
      <c r="G6" s="269"/>
      <c r="H6" s="270"/>
      <c r="I6" s="16"/>
      <c r="J6" s="22"/>
      <c r="K6" s="25" t="s">
        <v>11</v>
      </c>
      <c r="L6" s="24"/>
      <c r="M6" s="271">
        <v>45321</v>
      </c>
      <c r="N6" s="272"/>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37.5" customHeight="1" thickBot="1">
      <c r="A8" s="45" t="s">
        <v>12</v>
      </c>
      <c r="B8" s="273" t="s">
        <v>215</v>
      </c>
      <c r="C8" s="274"/>
      <c r="D8" s="274"/>
      <c r="E8" s="274"/>
      <c r="F8" s="274"/>
      <c r="G8" s="274"/>
      <c r="H8" s="274"/>
      <c r="I8" s="275"/>
      <c r="J8" s="16"/>
      <c r="K8" s="20" t="s">
        <v>14</v>
      </c>
      <c r="L8" s="20"/>
      <c r="M8" s="20" t="s">
        <v>15</v>
      </c>
      <c r="N8" s="20" t="s">
        <v>144</v>
      </c>
      <c r="O8" s="20" t="s">
        <v>16</v>
      </c>
      <c r="P8" s="16"/>
      <c r="Q8" s="16"/>
      <c r="R8" s="16"/>
      <c r="S8" s="16"/>
      <c r="T8" s="16"/>
      <c r="U8" s="16"/>
      <c r="V8" s="16"/>
      <c r="W8" s="16"/>
      <c r="X8" s="16"/>
      <c r="Y8" s="16"/>
      <c r="Z8" s="16"/>
      <c r="AA8" s="16"/>
      <c r="AB8" s="16"/>
      <c r="AC8" s="17"/>
      <c r="AD8" s="16"/>
      <c r="AE8" s="1"/>
      <c r="AF8" s="1"/>
      <c r="AG8" s="1"/>
      <c r="AH8" s="1"/>
      <c r="AI8" s="1"/>
      <c r="AJ8" s="1"/>
    </row>
    <row r="9" spans="1:36" ht="60" customHeight="1" thickBot="1">
      <c r="A9" s="45" t="s">
        <v>17</v>
      </c>
      <c r="B9" s="273" t="s">
        <v>216</v>
      </c>
      <c r="C9" s="274"/>
      <c r="D9" s="274"/>
      <c r="E9" s="274"/>
      <c r="F9" s="274"/>
      <c r="G9" s="274"/>
      <c r="H9" s="274"/>
      <c r="I9" s="275"/>
      <c r="J9" s="16"/>
      <c r="K9" s="96" t="s">
        <v>19</v>
      </c>
      <c r="L9" s="21"/>
      <c r="M9" s="92"/>
      <c r="N9" s="21"/>
      <c r="O9" s="96"/>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276" t="s">
        <v>20</v>
      </c>
      <c r="B12" s="277"/>
      <c r="C12" s="277"/>
      <c r="D12" s="278"/>
      <c r="E12" s="279" t="s">
        <v>21</v>
      </c>
      <c r="F12" s="280"/>
      <c r="G12" s="280"/>
      <c r="H12" s="280"/>
      <c r="I12" s="280"/>
      <c r="J12" s="280"/>
      <c r="K12" s="280"/>
      <c r="L12" s="280"/>
      <c r="M12" s="280"/>
      <c r="N12" s="280"/>
      <c r="O12" s="280"/>
      <c r="P12" s="280"/>
      <c r="Q12" s="280"/>
      <c r="R12" s="280"/>
      <c r="S12" s="280"/>
      <c r="T12" s="280"/>
      <c r="U12" s="280"/>
      <c r="V12" s="280"/>
      <c r="W12" s="280"/>
      <c r="X12" s="281"/>
      <c r="Y12" s="31"/>
      <c r="Z12" s="249" t="s">
        <v>22</v>
      </c>
      <c r="AA12" s="250"/>
      <c r="AB12" s="250"/>
      <c r="AC12" s="250"/>
      <c r="AD12" s="251"/>
      <c r="AE12" s="1"/>
      <c r="AF12" s="249" t="s">
        <v>23</v>
      </c>
      <c r="AG12" s="251"/>
      <c r="AH12" s="1"/>
      <c r="AI12" s="1"/>
      <c r="AJ12" s="1"/>
    </row>
    <row r="13" spans="1:36">
      <c r="A13" s="258" t="s">
        <v>24</v>
      </c>
      <c r="B13" s="240" t="s">
        <v>148</v>
      </c>
      <c r="C13" s="240" t="s">
        <v>26</v>
      </c>
      <c r="D13" s="241" t="s">
        <v>27</v>
      </c>
      <c r="E13" s="261" t="s">
        <v>28</v>
      </c>
      <c r="F13" s="262"/>
      <c r="G13" s="262"/>
      <c r="H13" s="262"/>
      <c r="I13" s="263" t="s">
        <v>29</v>
      </c>
      <c r="J13" s="264"/>
      <c r="K13" s="264"/>
      <c r="L13" s="264"/>
      <c r="M13" s="264"/>
      <c r="N13" s="264"/>
      <c r="O13" s="264"/>
      <c r="P13" s="264"/>
      <c r="Q13" s="264"/>
      <c r="R13" s="27"/>
      <c r="S13" s="27"/>
      <c r="T13" s="263" t="s">
        <v>30</v>
      </c>
      <c r="U13" s="264"/>
      <c r="V13" s="264"/>
      <c r="W13" s="264"/>
      <c r="X13" s="265"/>
      <c r="Y13" s="31"/>
      <c r="Z13" s="252"/>
      <c r="AA13" s="253"/>
      <c r="AB13" s="253"/>
      <c r="AC13" s="253"/>
      <c r="AD13" s="254"/>
      <c r="AE13" s="1"/>
      <c r="AF13" s="252"/>
      <c r="AG13" s="254"/>
      <c r="AH13" s="2"/>
      <c r="AI13" s="2"/>
      <c r="AJ13" s="2"/>
    </row>
    <row r="14" spans="1:36" ht="15.75" thickBot="1">
      <c r="A14" s="258"/>
      <c r="B14" s="240"/>
      <c r="C14" s="240"/>
      <c r="D14" s="241"/>
      <c r="E14" s="266" t="s">
        <v>31</v>
      </c>
      <c r="F14" s="267"/>
      <c r="G14" s="267"/>
      <c r="H14" s="267"/>
      <c r="I14" s="244" t="s">
        <v>32</v>
      </c>
      <c r="J14" s="245" t="s">
        <v>33</v>
      </c>
      <c r="K14" s="245" t="s">
        <v>34</v>
      </c>
      <c r="L14" s="246" t="s">
        <v>35</v>
      </c>
      <c r="M14" s="240" t="s">
        <v>36</v>
      </c>
      <c r="N14" s="248" t="s">
        <v>37</v>
      </c>
      <c r="O14" s="238" t="s">
        <v>38</v>
      </c>
      <c r="P14" s="240" t="s">
        <v>39</v>
      </c>
      <c r="Q14" s="238" t="s">
        <v>40</v>
      </c>
      <c r="R14" s="238" t="s">
        <v>41</v>
      </c>
      <c r="S14" s="28"/>
      <c r="T14" s="242" t="s">
        <v>42</v>
      </c>
      <c r="U14" s="240" t="s">
        <v>43</v>
      </c>
      <c r="V14" s="238" t="s">
        <v>44</v>
      </c>
      <c r="W14" s="240" t="s">
        <v>45</v>
      </c>
      <c r="X14" s="241"/>
      <c r="Y14" s="38"/>
      <c r="Z14" s="255"/>
      <c r="AA14" s="256"/>
      <c r="AB14" s="256"/>
      <c r="AC14" s="256"/>
      <c r="AD14" s="257"/>
      <c r="AE14" s="2"/>
      <c r="AF14" s="255"/>
      <c r="AG14" s="257"/>
      <c r="AH14" s="2"/>
      <c r="AI14" s="1"/>
      <c r="AJ14" s="2"/>
    </row>
    <row r="15" spans="1:36" ht="39" thickBot="1">
      <c r="A15" s="259"/>
      <c r="B15" s="238"/>
      <c r="C15" s="238"/>
      <c r="D15" s="260"/>
      <c r="E15" s="32" t="s">
        <v>46</v>
      </c>
      <c r="F15" s="30" t="s">
        <v>47</v>
      </c>
      <c r="G15" s="3"/>
      <c r="H15" s="4" t="s">
        <v>48</v>
      </c>
      <c r="I15" s="242"/>
      <c r="J15" s="245"/>
      <c r="K15" s="245"/>
      <c r="L15" s="247"/>
      <c r="M15" s="240"/>
      <c r="N15" s="239"/>
      <c r="O15" s="239"/>
      <c r="P15" s="240"/>
      <c r="Q15" s="239"/>
      <c r="R15" s="239"/>
      <c r="S15" s="29"/>
      <c r="T15" s="243"/>
      <c r="U15" s="240"/>
      <c r="V15" s="239"/>
      <c r="W15" s="49" t="s">
        <v>49</v>
      </c>
      <c r="X15" s="33" t="s">
        <v>50</v>
      </c>
      <c r="Y15" s="38"/>
      <c r="Z15" s="41" t="s">
        <v>51</v>
      </c>
      <c r="AA15" s="50" t="s">
        <v>52</v>
      </c>
      <c r="AB15" s="50" t="s">
        <v>53</v>
      </c>
      <c r="AC15" s="50" t="s">
        <v>54</v>
      </c>
      <c r="AD15" s="52" t="s">
        <v>55</v>
      </c>
      <c r="AE15" s="2"/>
      <c r="AF15" s="41" t="s">
        <v>56</v>
      </c>
      <c r="AG15" s="52" t="s">
        <v>217</v>
      </c>
      <c r="AH15" s="2"/>
      <c r="AI15" s="1"/>
      <c r="AJ15" s="2"/>
    </row>
    <row r="16" spans="1:36" ht="16.5" thickBot="1">
      <c r="A16" s="182">
        <v>1</v>
      </c>
      <c r="B16" s="187" t="s">
        <v>218</v>
      </c>
      <c r="C16" s="187" t="s">
        <v>219</v>
      </c>
      <c r="D16" s="187" t="s">
        <v>220</v>
      </c>
      <c r="E16" s="315" t="s">
        <v>61</v>
      </c>
      <c r="F16" s="164" t="s">
        <v>62</v>
      </c>
      <c r="G16" s="125" t="str">
        <f>+CONCATENATE(E16," - ",F16)</f>
        <v>MUY BAJA - MODERADO</v>
      </c>
      <c r="H16" s="128" t="str">
        <f>+VLOOKUP(G16,[2]Datos!D3:E17,2,FALSE)</f>
        <v>MODERADO</v>
      </c>
      <c r="I16" s="312" t="s">
        <v>221</v>
      </c>
      <c r="J16" s="5" t="s">
        <v>64</v>
      </c>
      <c r="K16" s="6" t="s">
        <v>95</v>
      </c>
      <c r="L16" s="7">
        <f>IF(K16="ASIGNADO",15,IF(K16="NO ASIGNADO",0,""))</f>
        <v>15</v>
      </c>
      <c r="M16" s="169">
        <f>SUM(L16:L22)</f>
        <v>100</v>
      </c>
      <c r="N16" s="171" t="s">
        <v>66</v>
      </c>
      <c r="O16" s="174">
        <f>IF(O19="DÉBIL",0,IF(O19="MODERADO",50,IF(O19="FUERTE",100,"")))</f>
        <v>100</v>
      </c>
      <c r="P16" s="110" t="str">
        <f>IF(AND(M19="FUERTE",N16="FUERTE (SIEMPRE SE EJECUTA)"),"NO","SÍ")</f>
        <v>NO</v>
      </c>
      <c r="Q16" s="124" t="s">
        <v>67</v>
      </c>
      <c r="R16" s="113" t="str">
        <f>IF(AND(E16="MUY BAJA",Q19=2),"MUY BAJA",IF(AND(E16="BAJA",Q19=2),"MUY BAJA",IF(AND(E16="MEDIA",Q19=2),"MUY BAJA",IF(AND(E16="ALTA",Q19=2),"BAJA",IF(AND(E16="MUY ALTA",Q19=2),"MEDIA",IF(AND(E16="MUY BAJA",Q19=1),"MUY BAJA",IF(AND(E16="BAJA",Q19=1),"MUY BAJA",IF(AND(E16="MEDIA",Q19=1),"BAJA",IF(AND(E16="ALTA",Q19=1),"MEDIA",IF(AND(E16="MUY ALTA",Q19=1),"ALTA",E16))))))))))</f>
        <v>MUY BAJA</v>
      </c>
      <c r="S16" s="125" t="str">
        <f>+CONCATENATE(R16," - ",F16)</f>
        <v>MUY BAJA - MODERADO</v>
      </c>
      <c r="T16" s="128" t="str">
        <f>+VLOOKUP(S16,[2]Datos!$D$3:$E$17,2,FALSE)</f>
        <v>MODERADO</v>
      </c>
      <c r="U16" s="155" t="s">
        <v>68</v>
      </c>
      <c r="V16" s="131" t="s">
        <v>222</v>
      </c>
      <c r="W16" s="309" t="s">
        <v>223</v>
      </c>
      <c r="X16" s="108" t="s">
        <v>224</v>
      </c>
      <c r="Y16" s="39"/>
      <c r="Z16" s="300">
        <v>45538</v>
      </c>
      <c r="AA16" s="303" t="s">
        <v>225</v>
      </c>
      <c r="AB16" s="305" t="s">
        <v>226</v>
      </c>
      <c r="AC16" s="305" t="s">
        <v>227</v>
      </c>
      <c r="AD16" s="307" t="s">
        <v>228</v>
      </c>
      <c r="AE16" s="1"/>
      <c r="AF16" s="291" t="s">
        <v>229</v>
      </c>
      <c r="AG16" s="293" t="s">
        <v>230</v>
      </c>
      <c r="AH16" s="1"/>
      <c r="AI16" s="1"/>
      <c r="AJ16" s="1"/>
    </row>
    <row r="17" spans="1:36" ht="31.5">
      <c r="A17" s="182"/>
      <c r="B17" s="188"/>
      <c r="C17" s="188"/>
      <c r="D17" s="188"/>
      <c r="E17" s="316"/>
      <c r="F17" s="164"/>
      <c r="G17" s="126"/>
      <c r="H17" s="129"/>
      <c r="I17" s="313"/>
      <c r="J17" s="8" t="s">
        <v>78</v>
      </c>
      <c r="K17" s="9" t="s">
        <v>98</v>
      </c>
      <c r="L17" s="10">
        <f>IF(K17="ADECUADO",15,IF(K17="INADECUADO",0,""))</f>
        <v>15</v>
      </c>
      <c r="M17" s="170"/>
      <c r="N17" s="172"/>
      <c r="O17" s="174"/>
      <c r="P17" s="111"/>
      <c r="Q17" s="124"/>
      <c r="R17" s="114"/>
      <c r="S17" s="126"/>
      <c r="T17" s="129"/>
      <c r="U17" s="156"/>
      <c r="V17" s="180"/>
      <c r="W17" s="310"/>
      <c r="X17" s="299"/>
      <c r="Y17" s="39"/>
      <c r="Z17" s="301"/>
      <c r="AA17" s="303"/>
      <c r="AB17" s="305"/>
      <c r="AC17" s="305"/>
      <c r="AD17" s="307"/>
      <c r="AE17" s="1"/>
      <c r="AF17" s="291"/>
      <c r="AG17" s="294"/>
      <c r="AH17" s="1"/>
      <c r="AI17" s="1"/>
      <c r="AJ17" s="1"/>
    </row>
    <row r="18" spans="1:36" ht="63">
      <c r="A18" s="182"/>
      <c r="B18" s="188"/>
      <c r="C18" s="188"/>
      <c r="D18" s="188"/>
      <c r="E18" s="316"/>
      <c r="F18" s="164"/>
      <c r="G18" s="126"/>
      <c r="H18" s="129"/>
      <c r="I18" s="313"/>
      <c r="J18" s="11" t="s">
        <v>80</v>
      </c>
      <c r="K18" s="9" t="s">
        <v>81</v>
      </c>
      <c r="L18" s="10">
        <f>IF(K18="OPORTUNA",15,IF(K18="INOPORTUNA",0,""))</f>
        <v>15</v>
      </c>
      <c r="M18" s="170"/>
      <c r="N18" s="172"/>
      <c r="O18" s="174"/>
      <c r="P18" s="111"/>
      <c r="Q18" s="12" t="s">
        <v>82</v>
      </c>
      <c r="R18" s="114"/>
      <c r="S18" s="126"/>
      <c r="T18" s="129"/>
      <c r="U18" s="156"/>
      <c r="V18" s="180"/>
      <c r="W18" s="310"/>
      <c r="X18" s="299"/>
      <c r="Y18" s="39"/>
      <c r="Z18" s="301"/>
      <c r="AA18" s="303"/>
      <c r="AB18" s="305"/>
      <c r="AC18" s="305"/>
      <c r="AD18" s="307"/>
      <c r="AE18" s="1"/>
      <c r="AF18" s="291"/>
      <c r="AG18" s="294"/>
      <c r="AH18" s="1"/>
      <c r="AI18" s="1"/>
      <c r="AJ18" s="1"/>
    </row>
    <row r="19" spans="1:36" ht="63">
      <c r="A19" s="182"/>
      <c r="B19" s="188"/>
      <c r="C19" s="188"/>
      <c r="D19" s="188"/>
      <c r="E19" s="316"/>
      <c r="F19" s="164"/>
      <c r="G19" s="126"/>
      <c r="H19" s="129"/>
      <c r="I19" s="313"/>
      <c r="J19" s="8" t="s">
        <v>83</v>
      </c>
      <c r="K19" s="9" t="s">
        <v>109</v>
      </c>
      <c r="L19" s="10">
        <f>IF(K19="PREVENIR",15,IF(K19="DETECTAR",10,IF(K19="NO ES UN CONTROL",0,"")))</f>
        <v>15</v>
      </c>
      <c r="M19" s="116" t="str">
        <f>IF(M16&lt;86,"DÉBIL",IF(M16&lt;96,"MODERADO",IF(M16&lt;101,"FUERTE","")))</f>
        <v>FUERTE</v>
      </c>
      <c r="N19" s="172"/>
      <c r="O19" s="119" t="str">
        <f>IF(AND(M19="FUERTE",N16="FUERTE (SIEMPRE SE EJECUTA)"),"FUERTE",IF(OR(M19="DÉBIL",N16="DÉBIL (NO SE EJECUTA)"),"DÉBIL",IF(OR(M19="MODERADO",N16="MODERADO (ALGUNAS VECES)"),"MODERADO")))</f>
        <v>FUERTE</v>
      </c>
      <c r="P19" s="111"/>
      <c r="Q19" s="121">
        <f>IF(AND($O$19="FUERTE",$Q$16="DIRECTAMENTE"),2,IF(AND($O$19="FUERTE",$Q$16="DIRECTAMENTE"),2,IF(AND($O$19="FUERTE",$Q$16="DIRECTAMENTE"),2,IF(AND($O$19="FUERTE",$Q$16="NO DISMINUYE"),0,IF(AND($O$19="MODERADO",$Q$16="DIRECTAMENTE"),1,IF(AND($O$19="MODERADO",$Q$16="DIRECTAMENTE"),1,IF(AND($O$19="MODERADO",$Q$16="DIRECTAMENTE"),1,IF(AND($O$19="MODERADO",$Q$16="NO DISMINUYE"),0,"N/A"))))))))</f>
        <v>2</v>
      </c>
      <c r="R19" s="114"/>
      <c r="S19" s="126"/>
      <c r="T19" s="129"/>
      <c r="U19" s="156"/>
      <c r="V19" s="104" t="s">
        <v>85</v>
      </c>
      <c r="W19" s="310"/>
      <c r="X19" s="104" t="s">
        <v>86</v>
      </c>
      <c r="Y19" s="40"/>
      <c r="Z19" s="301"/>
      <c r="AA19" s="303"/>
      <c r="AB19" s="305"/>
      <c r="AC19" s="305"/>
      <c r="AD19" s="307"/>
      <c r="AE19" s="1"/>
      <c r="AF19" s="291"/>
      <c r="AG19" s="294"/>
      <c r="AH19" s="1"/>
      <c r="AI19" s="1"/>
      <c r="AJ19" s="1"/>
    </row>
    <row r="20" spans="1:36" ht="47.25">
      <c r="A20" s="182"/>
      <c r="B20" s="188"/>
      <c r="C20" s="188"/>
      <c r="D20" s="188"/>
      <c r="E20" s="316"/>
      <c r="F20" s="164"/>
      <c r="G20" s="126"/>
      <c r="H20" s="129"/>
      <c r="I20" s="313"/>
      <c r="J20" s="8" t="s">
        <v>87</v>
      </c>
      <c r="K20" s="9" t="s">
        <v>114</v>
      </c>
      <c r="L20" s="10">
        <f>IF(K20="CONFIABLE",15,IF(K20="NO CONFIABLE",0,""))</f>
        <v>15</v>
      </c>
      <c r="M20" s="117"/>
      <c r="N20" s="172"/>
      <c r="O20" s="119"/>
      <c r="P20" s="111"/>
      <c r="Q20" s="122"/>
      <c r="R20" s="114"/>
      <c r="S20" s="126"/>
      <c r="T20" s="129"/>
      <c r="U20" s="156"/>
      <c r="V20" s="105"/>
      <c r="W20" s="310"/>
      <c r="X20" s="105"/>
      <c r="Y20" s="40"/>
      <c r="Z20" s="301"/>
      <c r="AA20" s="303"/>
      <c r="AB20" s="305"/>
      <c r="AC20" s="305"/>
      <c r="AD20" s="307"/>
      <c r="AE20" s="1"/>
      <c r="AF20" s="291"/>
      <c r="AG20" s="294"/>
      <c r="AH20" s="1"/>
      <c r="AI20" s="1"/>
      <c r="AJ20" s="1"/>
    </row>
    <row r="21" spans="1:36" ht="47.25">
      <c r="A21" s="182"/>
      <c r="B21" s="188"/>
      <c r="C21" s="188"/>
      <c r="D21" s="188"/>
      <c r="E21" s="316"/>
      <c r="F21" s="164"/>
      <c r="G21" s="126"/>
      <c r="H21" s="129"/>
      <c r="I21" s="313"/>
      <c r="J21" s="8" t="s">
        <v>89</v>
      </c>
      <c r="K21" s="9" t="s">
        <v>118</v>
      </c>
      <c r="L21" s="10">
        <v>15</v>
      </c>
      <c r="M21" s="117"/>
      <c r="N21" s="172"/>
      <c r="O21" s="119"/>
      <c r="P21" s="111"/>
      <c r="Q21" s="122"/>
      <c r="R21" s="114"/>
      <c r="S21" s="126"/>
      <c r="T21" s="129"/>
      <c r="U21" s="156"/>
      <c r="V21" s="296" t="s">
        <v>140</v>
      </c>
      <c r="W21" s="310"/>
      <c r="X21" s="131" t="s">
        <v>231</v>
      </c>
      <c r="Y21" s="39"/>
      <c r="Z21" s="301"/>
      <c r="AA21" s="303"/>
      <c r="AB21" s="305"/>
      <c r="AC21" s="305"/>
      <c r="AD21" s="307"/>
      <c r="AE21" s="1"/>
      <c r="AF21" s="291"/>
      <c r="AG21" s="294"/>
      <c r="AH21" s="1"/>
      <c r="AI21" s="1"/>
      <c r="AJ21" s="1"/>
    </row>
    <row r="22" spans="1:36" ht="48" thickBot="1">
      <c r="A22" s="183"/>
      <c r="B22" s="189"/>
      <c r="C22" s="189"/>
      <c r="D22" s="189"/>
      <c r="E22" s="317"/>
      <c r="F22" s="165"/>
      <c r="G22" s="127"/>
      <c r="H22" s="130"/>
      <c r="I22" s="314"/>
      <c r="J22" s="34" t="s">
        <v>92</v>
      </c>
      <c r="K22" s="35" t="s">
        <v>121</v>
      </c>
      <c r="L22" s="36">
        <f>IF(K22="COMPLETA",10,IF(K22="INCOMPLETA",5,IF(K22="NO EXISTE",0,"")))</f>
        <v>10</v>
      </c>
      <c r="M22" s="118"/>
      <c r="N22" s="173"/>
      <c r="O22" s="120"/>
      <c r="P22" s="112"/>
      <c r="Q22" s="123"/>
      <c r="R22" s="115"/>
      <c r="S22" s="127"/>
      <c r="T22" s="130"/>
      <c r="U22" s="157"/>
      <c r="V22" s="297"/>
      <c r="W22" s="311"/>
      <c r="X22" s="298"/>
      <c r="Y22" s="39"/>
      <c r="Z22" s="302"/>
      <c r="AA22" s="304"/>
      <c r="AB22" s="306"/>
      <c r="AC22" s="306"/>
      <c r="AD22" s="308"/>
      <c r="AE22" s="1"/>
      <c r="AF22" s="292"/>
      <c r="AG22" s="295"/>
      <c r="AH22" s="1"/>
      <c r="AI22" s="1"/>
      <c r="AJ22" s="1"/>
    </row>
  </sheetData>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47" priority="4" operator="containsText" text="EXTREMO">
      <formula>NOT(ISERROR(SEARCH("EXTREMO",H16)))</formula>
    </cfRule>
    <cfRule type="containsText" dxfId="46" priority="5" operator="containsText" text="ALTO">
      <formula>NOT(ISERROR(SEARCH("ALTO",H16)))</formula>
    </cfRule>
    <cfRule type="containsText" dxfId="45" priority="6" operator="containsText" text="MODERADO">
      <formula>NOT(ISERROR(SEARCH("MODERADO",H16)))</formula>
    </cfRule>
  </conditionalFormatting>
  <conditionalFormatting sqref="T16:T22">
    <cfRule type="containsText" dxfId="44" priority="1" operator="containsText" text="EXTREMO">
      <formula>NOT(ISERROR(SEARCH("EXTREMO",T16)))</formula>
    </cfRule>
    <cfRule type="containsText" dxfId="43" priority="2" operator="containsText" text="ALTO">
      <formula>NOT(ISERROR(SEARCH("ALTO",T16)))</formula>
    </cfRule>
    <cfRule type="containsText" dxfId="42" priority="3" operator="containsText" text="MODERADO">
      <formula>NOT(ISERROR(SEARCH("MODERADO",T16)))</formula>
    </cfRule>
  </conditionalFormatting>
  <dataValidations count="1">
    <dataValidation type="list" allowBlank="1" showInputMessage="1" showErrorMessage="1" sqref="Q16:Q17" xr:uid="{AB2605A7-6178-445B-B1C9-0B855242BE41}">
      <formula1>$AE$19:$AE$21</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zoomScale="70" zoomScaleNormal="70" zoomScaleSheetLayoutView="70" workbookViewId="0">
      <selection activeCell="D16" sqref="D16:D22"/>
    </sheetView>
  </sheetViews>
  <sheetFormatPr baseColWidth="10" defaultColWidth="11.42578125" defaultRowHeight="15"/>
  <cols>
    <col min="1" max="1" width="36.85546875" customWidth="1"/>
    <col min="2" max="3" width="32.5703125" customWidth="1"/>
    <col min="4" max="4" width="39.140625" customWidth="1"/>
    <col min="5" max="6" width="20.85546875" customWidth="1"/>
    <col min="7" max="7" width="20.85546875" hidden="1" customWidth="1"/>
    <col min="8" max="8" width="25.42578125" customWidth="1"/>
    <col min="9" max="9" width="59.140625" customWidth="1"/>
    <col min="10" max="10" width="53.7109375" hidden="1" customWidth="1"/>
    <col min="11" max="11" width="24.5703125" hidden="1" customWidth="1"/>
    <col min="12" max="12" width="0" hidden="1" customWidth="1"/>
    <col min="13" max="15" width="24.5703125" hidden="1" customWidth="1"/>
    <col min="16" max="16" width="19.7109375" hidden="1" customWidth="1"/>
    <col min="17" max="20" width="25.140625" hidden="1" customWidth="1"/>
    <col min="21" max="21" width="16.5703125" hidden="1"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c r="A1" s="282"/>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v>
      </c>
      <c r="AH1" s="1"/>
      <c r="AI1" s="1"/>
      <c r="AJ1" s="1"/>
    </row>
    <row r="2" spans="1:36" ht="27" customHeight="1"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4</v>
      </c>
      <c r="AH2" s="1"/>
      <c r="AI2" s="1"/>
      <c r="AJ2" s="1"/>
    </row>
    <row r="3" spans="1:36" ht="27" customHeight="1">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27" customHeight="1"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44838</v>
      </c>
      <c r="AH4" s="1"/>
      <c r="AI4" s="1"/>
      <c r="AJ4" s="1"/>
    </row>
    <row r="5" spans="1:36" ht="27" customHeight="1"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c r="A6" s="45" t="s">
        <v>9</v>
      </c>
      <c r="B6" s="268" t="s">
        <v>10</v>
      </c>
      <c r="C6" s="269"/>
      <c r="D6" s="269"/>
      <c r="E6" s="269"/>
      <c r="F6" s="269"/>
      <c r="G6" s="269"/>
      <c r="H6" s="270"/>
      <c r="I6" s="16"/>
      <c r="J6" s="22"/>
      <c r="K6" s="25" t="s">
        <v>11</v>
      </c>
      <c r="L6" s="24"/>
      <c r="M6" s="271">
        <v>45321</v>
      </c>
      <c r="N6" s="272"/>
      <c r="O6" s="16"/>
      <c r="P6" s="16"/>
      <c r="Q6" s="16"/>
      <c r="R6" s="16"/>
      <c r="S6" s="16"/>
      <c r="T6" s="16"/>
      <c r="U6" s="16"/>
      <c r="V6" s="16"/>
      <c r="W6" s="16"/>
      <c r="X6" s="16"/>
      <c r="Y6" s="16"/>
      <c r="Z6" s="16"/>
      <c r="AA6" s="16"/>
      <c r="AB6" s="16"/>
      <c r="AC6" s="17"/>
      <c r="AD6" s="16"/>
      <c r="AE6" s="1"/>
      <c r="AF6" s="1"/>
      <c r="AG6" s="1"/>
      <c r="AH6" s="1"/>
      <c r="AI6" s="1"/>
      <c r="AJ6" s="1"/>
    </row>
    <row r="7" spans="1:36" ht="27" customHeight="1"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c r="A8" s="45" t="s">
        <v>12</v>
      </c>
      <c r="B8" s="273" t="s">
        <v>13</v>
      </c>
      <c r="C8" s="274"/>
      <c r="D8" s="274"/>
      <c r="E8" s="274"/>
      <c r="F8" s="274"/>
      <c r="G8" s="274"/>
      <c r="H8" s="274"/>
      <c r="I8" s="275"/>
      <c r="J8" s="16"/>
      <c r="K8" s="20" t="s">
        <v>14</v>
      </c>
      <c r="L8" s="20"/>
      <c r="M8" s="20" t="s">
        <v>15</v>
      </c>
      <c r="N8" s="20" t="s">
        <v>16</v>
      </c>
      <c r="O8" s="20" t="s">
        <v>16</v>
      </c>
      <c r="P8" s="16"/>
      <c r="Q8" s="16"/>
      <c r="R8" s="16"/>
      <c r="S8" s="16"/>
      <c r="T8" s="16"/>
      <c r="U8" s="16"/>
      <c r="V8" s="16"/>
      <c r="W8" s="16"/>
      <c r="X8" s="16"/>
      <c r="Y8" s="16"/>
      <c r="Z8" s="16"/>
      <c r="AA8" s="16"/>
      <c r="AB8" s="16"/>
      <c r="AC8" s="17"/>
      <c r="AD8" s="16"/>
      <c r="AE8" s="1"/>
      <c r="AF8" s="1"/>
      <c r="AG8" s="1"/>
      <c r="AH8" s="1"/>
      <c r="AI8" s="1"/>
      <c r="AJ8" s="1"/>
    </row>
    <row r="9" spans="1:36" ht="59.25" customHeight="1" thickBot="1">
      <c r="A9" s="45" t="s">
        <v>17</v>
      </c>
      <c r="B9" s="273" t="s">
        <v>18</v>
      </c>
      <c r="C9" s="274"/>
      <c r="D9" s="274"/>
      <c r="E9" s="274"/>
      <c r="F9" s="274"/>
      <c r="G9" s="274"/>
      <c r="H9" s="274"/>
      <c r="I9" s="275"/>
      <c r="J9" s="16"/>
      <c r="K9" s="47" t="s">
        <v>19</v>
      </c>
      <c r="L9" s="21"/>
      <c r="M9" s="47"/>
      <c r="N9" s="21"/>
      <c r="O9" s="47"/>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276" t="s">
        <v>20</v>
      </c>
      <c r="B12" s="277"/>
      <c r="C12" s="277"/>
      <c r="D12" s="278"/>
      <c r="E12" s="279" t="s">
        <v>21</v>
      </c>
      <c r="F12" s="280"/>
      <c r="G12" s="280"/>
      <c r="H12" s="280"/>
      <c r="I12" s="280"/>
      <c r="J12" s="280"/>
      <c r="K12" s="280"/>
      <c r="L12" s="280"/>
      <c r="M12" s="280"/>
      <c r="N12" s="280"/>
      <c r="O12" s="280"/>
      <c r="P12" s="280"/>
      <c r="Q12" s="280"/>
      <c r="R12" s="280"/>
      <c r="S12" s="280"/>
      <c r="T12" s="280"/>
      <c r="U12" s="280"/>
      <c r="V12" s="280"/>
      <c r="W12" s="280"/>
      <c r="X12" s="281"/>
      <c r="Y12" s="31"/>
      <c r="Z12" s="249" t="s">
        <v>22</v>
      </c>
      <c r="AA12" s="250"/>
      <c r="AB12" s="250"/>
      <c r="AC12" s="250"/>
      <c r="AD12" s="251"/>
      <c r="AE12" s="1"/>
      <c r="AF12" s="249" t="s">
        <v>23</v>
      </c>
      <c r="AG12" s="251"/>
      <c r="AH12" s="1"/>
      <c r="AI12" s="1"/>
      <c r="AJ12" s="1"/>
    </row>
    <row r="13" spans="1:36">
      <c r="A13" s="258" t="s">
        <v>24</v>
      </c>
      <c r="B13" s="240" t="s">
        <v>25</v>
      </c>
      <c r="C13" s="240" t="s">
        <v>26</v>
      </c>
      <c r="D13" s="241" t="s">
        <v>27</v>
      </c>
      <c r="E13" s="261" t="s">
        <v>28</v>
      </c>
      <c r="F13" s="262"/>
      <c r="G13" s="262"/>
      <c r="H13" s="262"/>
      <c r="I13" s="263" t="s">
        <v>29</v>
      </c>
      <c r="J13" s="264"/>
      <c r="K13" s="264"/>
      <c r="L13" s="264"/>
      <c r="M13" s="264"/>
      <c r="N13" s="264"/>
      <c r="O13" s="264"/>
      <c r="P13" s="264"/>
      <c r="Q13" s="264"/>
      <c r="R13" s="27"/>
      <c r="S13" s="27"/>
      <c r="T13" s="263" t="s">
        <v>30</v>
      </c>
      <c r="U13" s="264"/>
      <c r="V13" s="264"/>
      <c r="W13" s="264"/>
      <c r="X13" s="265"/>
      <c r="Y13" s="31"/>
      <c r="Z13" s="252"/>
      <c r="AA13" s="253"/>
      <c r="AB13" s="253"/>
      <c r="AC13" s="253"/>
      <c r="AD13" s="254"/>
      <c r="AE13" s="1"/>
      <c r="AF13" s="252"/>
      <c r="AG13" s="254"/>
      <c r="AH13" s="2"/>
      <c r="AI13" s="2"/>
      <c r="AJ13" s="2"/>
    </row>
    <row r="14" spans="1:36" ht="32.25" customHeight="1" thickBot="1">
      <c r="A14" s="258"/>
      <c r="B14" s="240"/>
      <c r="C14" s="240"/>
      <c r="D14" s="241"/>
      <c r="E14" s="266" t="s">
        <v>31</v>
      </c>
      <c r="F14" s="267"/>
      <c r="G14" s="267"/>
      <c r="H14" s="267"/>
      <c r="I14" s="245" t="s">
        <v>32</v>
      </c>
      <c r="J14" s="245" t="s">
        <v>33</v>
      </c>
      <c r="K14" s="245" t="s">
        <v>34</v>
      </c>
      <c r="L14" s="246" t="s">
        <v>35</v>
      </c>
      <c r="M14" s="240" t="s">
        <v>36</v>
      </c>
      <c r="N14" s="248" t="s">
        <v>37</v>
      </c>
      <c r="O14" s="238" t="s">
        <v>38</v>
      </c>
      <c r="P14" s="240" t="s">
        <v>39</v>
      </c>
      <c r="Q14" s="238" t="s">
        <v>40</v>
      </c>
      <c r="R14" s="238" t="s">
        <v>41</v>
      </c>
      <c r="S14" s="28"/>
      <c r="T14" s="242" t="s">
        <v>42</v>
      </c>
      <c r="U14" s="240" t="s">
        <v>43</v>
      </c>
      <c r="V14" s="238" t="s">
        <v>44</v>
      </c>
      <c r="W14" s="240" t="s">
        <v>45</v>
      </c>
      <c r="X14" s="241"/>
      <c r="Y14" s="38"/>
      <c r="Z14" s="255"/>
      <c r="AA14" s="256"/>
      <c r="AB14" s="256"/>
      <c r="AC14" s="256"/>
      <c r="AD14" s="257"/>
      <c r="AE14" s="2"/>
      <c r="AF14" s="255"/>
      <c r="AG14" s="257"/>
      <c r="AH14" s="2"/>
      <c r="AI14" s="1"/>
      <c r="AJ14" s="2"/>
    </row>
    <row r="15" spans="1:36" ht="74.25" customHeight="1">
      <c r="A15" s="259"/>
      <c r="B15" s="238"/>
      <c r="C15" s="238"/>
      <c r="D15" s="260"/>
      <c r="E15" s="32" t="s">
        <v>46</v>
      </c>
      <c r="F15" s="30" t="s">
        <v>47</v>
      </c>
      <c r="G15" s="3"/>
      <c r="H15" s="4" t="s">
        <v>48</v>
      </c>
      <c r="I15" s="245"/>
      <c r="J15" s="245"/>
      <c r="K15" s="245"/>
      <c r="L15" s="247"/>
      <c r="M15" s="240"/>
      <c r="N15" s="239"/>
      <c r="O15" s="239"/>
      <c r="P15" s="240"/>
      <c r="Q15" s="239"/>
      <c r="R15" s="239"/>
      <c r="S15" s="29"/>
      <c r="T15" s="243"/>
      <c r="U15" s="240"/>
      <c r="V15" s="239"/>
      <c r="W15" s="49" t="s">
        <v>49</v>
      </c>
      <c r="X15" s="33" t="s">
        <v>50</v>
      </c>
      <c r="Y15" s="51"/>
      <c r="Z15" s="41" t="s">
        <v>51</v>
      </c>
      <c r="AA15" s="50" t="s">
        <v>52</v>
      </c>
      <c r="AB15" s="50" t="s">
        <v>53</v>
      </c>
      <c r="AC15" s="50" t="s">
        <v>54</v>
      </c>
      <c r="AD15" s="52" t="s">
        <v>55</v>
      </c>
      <c r="AE15" s="2"/>
      <c r="AF15" s="41" t="s">
        <v>56</v>
      </c>
      <c r="AG15" s="48" t="s">
        <v>57</v>
      </c>
      <c r="AH15" s="2"/>
      <c r="AI15" s="1"/>
      <c r="AJ15" s="2"/>
    </row>
    <row r="16" spans="1:36" ht="100.5" customHeight="1">
      <c r="A16" s="182">
        <v>1</v>
      </c>
      <c r="B16" s="184" t="s">
        <v>58</v>
      </c>
      <c r="C16" s="187" t="s">
        <v>59</v>
      </c>
      <c r="D16" s="187" t="s">
        <v>60</v>
      </c>
      <c r="E16" s="315" t="s">
        <v>61</v>
      </c>
      <c r="F16" s="164" t="s">
        <v>62</v>
      </c>
      <c r="G16" s="125" t="str">
        <f>+CONCATENATE(E16," - ",F16)</f>
        <v>MUY BAJA - MODERADO</v>
      </c>
      <c r="H16" s="128" t="str">
        <f>+VLOOKUP(G16,Datos!D3:E17,2,FALSE)</f>
        <v>MODERADO</v>
      </c>
      <c r="I16" s="187" t="s">
        <v>63</v>
      </c>
      <c r="J16" s="5" t="s">
        <v>64</v>
      </c>
      <c r="K16" s="6" t="s">
        <v>65</v>
      </c>
      <c r="L16" s="7">
        <f>IF(K16="ASIGNADO",15,IF(K16="NO ASIGNADO",0,""))</f>
        <v>15</v>
      </c>
      <c r="M16" s="169">
        <f>SUM(L16:L22)</f>
        <v>100</v>
      </c>
      <c r="N16" s="171" t="s">
        <v>66</v>
      </c>
      <c r="O16" s="174">
        <f>IF(O19="DÉBIL",0,IF(O19="MODERADO",50,IF(O19="FUERTE",100,"")))</f>
        <v>100</v>
      </c>
      <c r="P16" s="110" t="str">
        <f>IF(AND(M19="FUERTE",N16="FUERTE (SIEMPRE SE EJECUTA)"),"NO","SÍ")</f>
        <v>NO</v>
      </c>
      <c r="Q16" s="124" t="s">
        <v>67</v>
      </c>
      <c r="R16" s="113" t="str">
        <f>IF(AND(E16="MUY BAJA",Q19=2),"MUY BAJA",IF(AND(E16="BAJA",Q19=2),"MUY BAJA",IF(AND(E16="MEDIA",Q19=2),"MUY BAJA",IF(AND(E16="ALTA",Q19=2),"BAJA",IF(AND(E16="MUY ALTA",Q19=2),"MEDIA",IF(AND(E16="MUY BAJA",Q19=1),"MUY BAJA",IF(AND(E16="BAJA",Q19=1),"MUY BAJA",IF(AND(E16="MEDIA",Q19=1),"BAJA",IF(AND(E16="ALTA",Q19=1),"MEDIA",IF(AND(E16="MUY ALTA",Q19=1),"ALTA",E16))))))))))</f>
        <v>MUY BAJA</v>
      </c>
      <c r="S16" s="125" t="str">
        <f>+CONCATENATE(R16," - ",F16)</f>
        <v>MUY BAJA - MODERADO</v>
      </c>
      <c r="T16" s="128" t="str">
        <f>+VLOOKUP(S16,Datos!$D$3:$E$17,2,FALSE)</f>
        <v>MODERADO</v>
      </c>
      <c r="U16" s="155" t="s">
        <v>68</v>
      </c>
      <c r="V16" s="131" t="s">
        <v>69</v>
      </c>
      <c r="W16" s="328" t="s">
        <v>70</v>
      </c>
      <c r="X16" s="334" t="s">
        <v>71</v>
      </c>
      <c r="Y16" s="39"/>
      <c r="Z16" s="323" t="s">
        <v>72</v>
      </c>
      <c r="AA16" s="323" t="s">
        <v>73</v>
      </c>
      <c r="AB16" s="326" t="s">
        <v>74</v>
      </c>
      <c r="AC16" s="319" t="s">
        <v>75</v>
      </c>
      <c r="AD16" s="307" t="s">
        <v>76</v>
      </c>
      <c r="AE16" s="1"/>
      <c r="AF16" s="332" t="s">
        <v>77</v>
      </c>
      <c r="AG16" s="318" t="s">
        <v>141</v>
      </c>
      <c r="AH16" s="1"/>
      <c r="AI16" s="1"/>
      <c r="AJ16" s="1"/>
    </row>
    <row r="17" spans="1:36" ht="132" customHeight="1">
      <c r="A17" s="182"/>
      <c r="B17" s="185"/>
      <c r="C17" s="188"/>
      <c r="D17" s="188"/>
      <c r="E17" s="316"/>
      <c r="F17" s="164"/>
      <c r="G17" s="126"/>
      <c r="H17" s="129"/>
      <c r="I17" s="187"/>
      <c r="J17" s="8" t="s">
        <v>78</v>
      </c>
      <c r="K17" s="9" t="s">
        <v>79</v>
      </c>
      <c r="L17" s="10">
        <f>IF(K17="ADECUADO",15,IF(K17="INADECUADO",0,""))</f>
        <v>15</v>
      </c>
      <c r="M17" s="170"/>
      <c r="N17" s="172"/>
      <c r="O17" s="174"/>
      <c r="P17" s="111"/>
      <c r="Q17" s="124"/>
      <c r="R17" s="114"/>
      <c r="S17" s="126"/>
      <c r="T17" s="129"/>
      <c r="U17" s="156"/>
      <c r="V17" s="132"/>
      <c r="W17" s="329"/>
      <c r="X17" s="335"/>
      <c r="Y17" s="39"/>
      <c r="Z17" s="324"/>
      <c r="AA17" s="324"/>
      <c r="AB17" s="326"/>
      <c r="AC17" s="319"/>
      <c r="AD17" s="307"/>
      <c r="AE17" s="1"/>
      <c r="AF17" s="333"/>
      <c r="AG17" s="318"/>
      <c r="AH17" s="1"/>
      <c r="AI17" s="1"/>
      <c r="AJ17" s="1"/>
    </row>
    <row r="18" spans="1:36" ht="100.5" customHeight="1">
      <c r="A18" s="182"/>
      <c r="B18" s="185"/>
      <c r="C18" s="188"/>
      <c r="D18" s="188"/>
      <c r="E18" s="316"/>
      <c r="F18" s="164"/>
      <c r="G18" s="126"/>
      <c r="H18" s="129"/>
      <c r="I18" s="187"/>
      <c r="J18" s="11" t="s">
        <v>80</v>
      </c>
      <c r="K18" s="9" t="s">
        <v>81</v>
      </c>
      <c r="L18" s="10">
        <f>IF(K18="OPORTUNA",15,IF(K18="INOPORTUNA",0,""))</f>
        <v>15</v>
      </c>
      <c r="M18" s="170"/>
      <c r="N18" s="172"/>
      <c r="O18" s="174"/>
      <c r="P18" s="111"/>
      <c r="Q18" s="12" t="s">
        <v>82</v>
      </c>
      <c r="R18" s="114"/>
      <c r="S18" s="126"/>
      <c r="T18" s="129"/>
      <c r="U18" s="156"/>
      <c r="V18" s="132"/>
      <c r="W18" s="329"/>
      <c r="X18" s="335"/>
      <c r="Y18" s="39"/>
      <c r="Z18" s="324"/>
      <c r="AA18" s="324"/>
      <c r="AB18" s="326"/>
      <c r="AC18" s="319"/>
      <c r="AD18" s="307"/>
      <c r="AE18" s="1"/>
      <c r="AF18" s="333"/>
      <c r="AG18" s="318"/>
      <c r="AH18" s="1"/>
      <c r="AI18" s="1"/>
      <c r="AJ18" s="1"/>
    </row>
    <row r="19" spans="1:36" ht="100.5" customHeight="1">
      <c r="A19" s="182"/>
      <c r="B19" s="185"/>
      <c r="C19" s="188"/>
      <c r="D19" s="188"/>
      <c r="E19" s="316"/>
      <c r="F19" s="164"/>
      <c r="G19" s="126"/>
      <c r="H19" s="129"/>
      <c r="I19" s="187"/>
      <c r="J19" s="8" t="s">
        <v>83</v>
      </c>
      <c r="K19" s="9" t="s">
        <v>84</v>
      </c>
      <c r="L19" s="10">
        <f>IF(K19="PREVENIR",15,IF(K19="DETECTAR",10,IF(K19="NO ES UN CONTROL",0,"")))</f>
        <v>15</v>
      </c>
      <c r="M19" s="116" t="str">
        <f>IF(M16&lt;86,"DÉBIL",IF(M16&lt;96,"MODERADO",IF(M16&lt;101,"FUERTE","")))</f>
        <v>FUERTE</v>
      </c>
      <c r="N19" s="172"/>
      <c r="O19" s="119" t="str">
        <f>IF(AND(M19="FUERTE",N16="FUERTE (SIEMPRE SE EJECUTA)"),"FUERTE",IF(OR(M19="DÉBIL",N16="DÉBIL (NO SE EJECUTA)"),"DÉBIL",IF(OR(M19="MODERADO",N16="MODERADO (ALGUNAS VECES)"),"MODERADO")))</f>
        <v>FUERTE</v>
      </c>
      <c r="P19" s="111"/>
      <c r="Q19" s="121">
        <f>IF(AND($O$19="FUERTE",$Q$16="DIRECTAMENTE"),2,IF(AND($O$19="FUERTE",$Q$16="DIRECTAMENTE"),2,IF(AND($O$19="FUERTE",$Q$16="DIRECTAMENTE"),2,IF(AND($O$19="FUERTE",$Q$16="NO DISMINUYE"),0,IF(AND($O$19="MODERADO",$Q$16="DIRECTAMENTE"),1,IF(AND($O$19="MODERADO",$Q$16="DIRECTAMENTE"),1,IF(AND($O$19="MODERADO",$Q$16="DIRECTAMENTE"),1,IF(AND($O$19="MODERADO",$Q$16="NO DISMINUYE"),0,"N/A"))))))))</f>
        <v>2</v>
      </c>
      <c r="R19" s="114"/>
      <c r="S19" s="126"/>
      <c r="T19" s="129"/>
      <c r="U19" s="156"/>
      <c r="V19" s="104" t="s">
        <v>85</v>
      </c>
      <c r="W19" s="329"/>
      <c r="X19" s="104" t="s">
        <v>86</v>
      </c>
      <c r="Y19" s="40"/>
      <c r="Z19" s="324"/>
      <c r="AA19" s="324"/>
      <c r="AB19" s="326"/>
      <c r="AC19" s="319"/>
      <c r="AD19" s="307"/>
      <c r="AE19" s="1"/>
      <c r="AF19" s="333"/>
      <c r="AG19" s="318"/>
      <c r="AH19" s="1"/>
      <c r="AI19" s="1"/>
      <c r="AJ19" s="1"/>
    </row>
    <row r="20" spans="1:36" ht="100.5" customHeight="1">
      <c r="A20" s="182"/>
      <c r="B20" s="185"/>
      <c r="C20" s="188"/>
      <c r="D20" s="188"/>
      <c r="E20" s="316"/>
      <c r="F20" s="164"/>
      <c r="G20" s="126"/>
      <c r="H20" s="129"/>
      <c r="I20" s="187"/>
      <c r="J20" s="8" t="s">
        <v>87</v>
      </c>
      <c r="K20" s="9" t="s">
        <v>88</v>
      </c>
      <c r="L20" s="10">
        <f>IF(K20="CONFIABLE",15,IF(K20="NO CONFIABLE",0,""))</f>
        <v>15</v>
      </c>
      <c r="M20" s="117"/>
      <c r="N20" s="172"/>
      <c r="O20" s="119"/>
      <c r="P20" s="111"/>
      <c r="Q20" s="122"/>
      <c r="R20" s="114"/>
      <c r="S20" s="126"/>
      <c r="T20" s="129"/>
      <c r="U20" s="156"/>
      <c r="V20" s="105"/>
      <c r="W20" s="329"/>
      <c r="X20" s="105"/>
      <c r="Y20" s="40"/>
      <c r="Z20" s="324"/>
      <c r="AA20" s="324"/>
      <c r="AB20" s="326"/>
      <c r="AC20" s="319"/>
      <c r="AD20" s="307"/>
      <c r="AE20" s="1"/>
      <c r="AF20" s="333"/>
      <c r="AG20" s="318"/>
      <c r="AH20" s="1"/>
      <c r="AI20" s="1"/>
      <c r="AJ20" s="1"/>
    </row>
    <row r="21" spans="1:36" ht="147.75" customHeight="1">
      <c r="A21" s="182"/>
      <c r="B21" s="185"/>
      <c r="C21" s="188"/>
      <c r="D21" s="188"/>
      <c r="E21" s="316"/>
      <c r="F21" s="164"/>
      <c r="G21" s="126"/>
      <c r="H21" s="129"/>
      <c r="I21" s="187"/>
      <c r="J21" s="8" t="s">
        <v>89</v>
      </c>
      <c r="K21" s="9" t="s">
        <v>90</v>
      </c>
      <c r="L21" s="10">
        <f>IF(K21="SE INVESTIGAN Y SE RESUELVEN OPORTUNAMENTE",15,IF(K21="NO SE INVESTIGAN Y SE RESUELVEN OPORTUNAMENTE",0,""))</f>
        <v>15</v>
      </c>
      <c r="M21" s="117"/>
      <c r="N21" s="172"/>
      <c r="O21" s="119"/>
      <c r="P21" s="111"/>
      <c r="Q21" s="122"/>
      <c r="R21" s="114"/>
      <c r="S21" s="126"/>
      <c r="T21" s="129"/>
      <c r="U21" s="156"/>
      <c r="V21" s="106"/>
      <c r="W21" s="329"/>
      <c r="X21" s="321" t="s">
        <v>91</v>
      </c>
      <c r="Y21" s="39"/>
      <c r="Z21" s="324"/>
      <c r="AA21" s="324"/>
      <c r="AB21" s="326"/>
      <c r="AC21" s="319"/>
      <c r="AD21" s="307"/>
      <c r="AE21" s="1"/>
      <c r="AF21" s="333"/>
      <c r="AG21" s="318"/>
      <c r="AH21" s="1"/>
      <c r="AI21" s="1"/>
      <c r="AJ21" s="1"/>
    </row>
    <row r="22" spans="1:36" ht="141" customHeight="1">
      <c r="A22" s="183"/>
      <c r="B22" s="186"/>
      <c r="C22" s="189"/>
      <c r="D22" s="189"/>
      <c r="E22" s="317"/>
      <c r="F22" s="165"/>
      <c r="G22" s="127"/>
      <c r="H22" s="130"/>
      <c r="I22" s="331"/>
      <c r="J22" s="34" t="s">
        <v>92</v>
      </c>
      <c r="K22" s="35" t="s">
        <v>93</v>
      </c>
      <c r="L22" s="36">
        <f>IF(K22="COMPLETA",10,IF(K22="INCOMPLETA",5,IF(K22="NO EXISTE",0,"")))</f>
        <v>10</v>
      </c>
      <c r="M22" s="118"/>
      <c r="N22" s="173"/>
      <c r="O22" s="120"/>
      <c r="P22" s="112"/>
      <c r="Q22" s="123"/>
      <c r="R22" s="115"/>
      <c r="S22" s="127"/>
      <c r="T22" s="130"/>
      <c r="U22" s="157"/>
      <c r="V22" s="107"/>
      <c r="W22" s="330"/>
      <c r="X22" s="322"/>
      <c r="Y22" s="39"/>
      <c r="Z22" s="325"/>
      <c r="AA22" s="325"/>
      <c r="AB22" s="327"/>
      <c r="AC22" s="320"/>
      <c r="AD22" s="308"/>
      <c r="AE22" s="1"/>
      <c r="AF22" s="333"/>
      <c r="AG22" s="318"/>
      <c r="AH22" s="1"/>
      <c r="AI22" s="1"/>
      <c r="AJ22" s="1"/>
    </row>
  </sheetData>
  <dataConsolidate/>
  <mergeCells count="72">
    <mergeCell ref="B13:B15"/>
    <mergeCell ref="C13:C15"/>
    <mergeCell ref="D13:D15"/>
    <mergeCell ref="I13:Q13"/>
    <mergeCell ref="AF12:AG14"/>
    <mergeCell ref="K14:K15"/>
    <mergeCell ref="L14:L15"/>
    <mergeCell ref="M14:M15"/>
    <mergeCell ref="E14:H14"/>
    <mergeCell ref="I14:I15"/>
    <mergeCell ref="J14:J15"/>
    <mergeCell ref="AD1:AF1"/>
    <mergeCell ref="AD2:AF2"/>
    <mergeCell ref="AD3:AF3"/>
    <mergeCell ref="AD4:AF4"/>
    <mergeCell ref="B1:AC2"/>
    <mergeCell ref="B3:AC4"/>
    <mergeCell ref="A1:A4"/>
    <mergeCell ref="B6:H6"/>
    <mergeCell ref="A12:D12"/>
    <mergeCell ref="E12:X12"/>
    <mergeCell ref="B9:I9"/>
    <mergeCell ref="M6:N6"/>
    <mergeCell ref="B8:I8"/>
    <mergeCell ref="AF16:AF22"/>
    <mergeCell ref="T16:T22"/>
    <mergeCell ref="U16:U22"/>
    <mergeCell ref="S16:S22"/>
    <mergeCell ref="N14:N15"/>
    <mergeCell ref="R16:R22"/>
    <mergeCell ref="X16:X18"/>
    <mergeCell ref="Q14:Q15"/>
    <mergeCell ref="O16:O18"/>
    <mergeCell ref="P16:P22"/>
    <mergeCell ref="O19:O22"/>
    <mergeCell ref="N16:N22"/>
    <mergeCell ref="Q19:Q22"/>
    <mergeCell ref="Q16:Q17"/>
    <mergeCell ref="O14:O15"/>
    <mergeCell ref="P14:P15"/>
    <mergeCell ref="A13:A15"/>
    <mergeCell ref="E13:H13"/>
    <mergeCell ref="AB16:AB22"/>
    <mergeCell ref="Z16:Z22"/>
    <mergeCell ref="W16:W22"/>
    <mergeCell ref="B16:B22"/>
    <mergeCell ref="C16:C22"/>
    <mergeCell ref="D16:D22"/>
    <mergeCell ref="E16:E22"/>
    <mergeCell ref="F16:F22"/>
    <mergeCell ref="H16:H22"/>
    <mergeCell ref="G16:G22"/>
    <mergeCell ref="A16:A22"/>
    <mergeCell ref="I16:I22"/>
    <mergeCell ref="M16:M18"/>
    <mergeCell ref="M19:M22"/>
    <mergeCell ref="AG16:AG22"/>
    <mergeCell ref="U14:U15"/>
    <mergeCell ref="R14:R15"/>
    <mergeCell ref="T13:X13"/>
    <mergeCell ref="W14:X14"/>
    <mergeCell ref="T14:T15"/>
    <mergeCell ref="X19:X20"/>
    <mergeCell ref="Z12:AD14"/>
    <mergeCell ref="V16:V18"/>
    <mergeCell ref="V19:V20"/>
    <mergeCell ref="AD16:AD22"/>
    <mergeCell ref="V14:V15"/>
    <mergeCell ref="V21:V22"/>
    <mergeCell ref="AC16:AC22"/>
    <mergeCell ref="X21:X22"/>
    <mergeCell ref="AA16:AA22"/>
  </mergeCells>
  <conditionalFormatting sqref="H16:H22">
    <cfRule type="containsText" dxfId="41" priority="12" operator="containsText" text="EXTREMO">
      <formula>NOT(ISERROR(SEARCH("EXTREMO",H16)))</formula>
    </cfRule>
    <cfRule type="containsText" dxfId="40" priority="13" operator="containsText" text="ALTO">
      <formula>NOT(ISERROR(SEARCH("ALTO",H16)))</formula>
    </cfRule>
    <cfRule type="containsText" dxfId="39" priority="14" operator="containsText" text="MODERADO">
      <formula>NOT(ISERROR(SEARCH("MODERADO",H16)))</formula>
    </cfRule>
  </conditionalFormatting>
  <conditionalFormatting sqref="T16:T22">
    <cfRule type="containsText" dxfId="38" priority="1" operator="containsText" text="EXTREMO">
      <formula>NOT(ISERROR(SEARCH("EXTREMO",T16)))</formula>
    </cfRule>
    <cfRule type="containsText" dxfId="37" priority="2" operator="containsText" text="ALTO">
      <formula>NOT(ISERROR(SEARCH("ALTO",T16)))</formula>
    </cfRule>
    <cfRule type="containsText" dxfId="36"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1263A-9FFB-4D35-ADD5-321B047C93EA}">
  <dimension ref="A1:AJ36"/>
  <sheetViews>
    <sheetView zoomScale="70" zoomScaleNormal="70" workbookViewId="0">
      <selection activeCell="T30" sqref="T30:T36"/>
    </sheetView>
  </sheetViews>
  <sheetFormatPr baseColWidth="10" defaultColWidth="11.42578125" defaultRowHeight="15"/>
  <cols>
    <col min="1" max="1" width="36.85546875" customWidth="1"/>
    <col min="2" max="4" width="32.5703125" customWidth="1"/>
    <col min="5" max="7" width="20.85546875" customWidth="1"/>
    <col min="8" max="8" width="25.42578125" customWidth="1"/>
    <col min="9" max="9" width="59.140625" customWidth="1"/>
    <col min="10" max="10" width="53.7109375" customWidth="1"/>
    <col min="11" max="11" width="24.5703125" customWidth="1"/>
    <col min="13" max="13" width="19.140625" customWidth="1"/>
    <col min="14" max="14" width="24.5703125" customWidth="1"/>
    <col min="15" max="15" width="18.85546875" customWidth="1"/>
    <col min="16" max="16" width="19.7109375" customWidth="1"/>
    <col min="17" max="20" width="25.140625" customWidth="1"/>
    <col min="21" max="21" width="16.5703125" customWidth="1"/>
    <col min="22" max="22" width="42.5703125" customWidth="1"/>
    <col min="23" max="23" width="30.7109375" customWidth="1"/>
    <col min="24" max="24" width="25.42578125" customWidth="1"/>
    <col min="25" max="25" width="1.7109375" customWidth="1"/>
    <col min="26" max="26" width="22" customWidth="1"/>
    <col min="27" max="27" width="45.7109375" customWidth="1"/>
    <col min="28" max="28" width="33.42578125" customWidth="1"/>
    <col min="29" max="29" width="40.28515625" customWidth="1"/>
    <col min="30" max="30" width="34.85546875" customWidth="1"/>
    <col min="31" max="31" width="2.28515625" customWidth="1"/>
    <col min="32" max="32" width="42.5703125" customWidth="1"/>
    <col min="33" max="33" width="54.5703125" customWidth="1"/>
  </cols>
  <sheetData>
    <row r="1" spans="1:36" ht="27.75" customHeight="1">
      <c r="A1" s="282"/>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v>
      </c>
      <c r="AH1" s="1"/>
      <c r="AI1" s="1"/>
      <c r="AJ1" s="1"/>
    </row>
    <row r="2" spans="1:36" ht="27.75" customHeight="1"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4</v>
      </c>
      <c r="AH2" s="1"/>
      <c r="AI2" s="1"/>
      <c r="AJ2" s="1"/>
    </row>
    <row r="3" spans="1:36" ht="27.75" customHeight="1">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27.75" customHeight="1"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44838</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5" t="s">
        <v>9</v>
      </c>
      <c r="B6" s="268" t="s">
        <v>232</v>
      </c>
      <c r="C6" s="269"/>
      <c r="D6" s="269"/>
      <c r="E6" s="269"/>
      <c r="F6" s="269"/>
      <c r="G6" s="269"/>
      <c r="H6" s="270"/>
      <c r="I6" s="16"/>
      <c r="J6" s="22"/>
      <c r="K6" s="25" t="s">
        <v>11</v>
      </c>
      <c r="L6" s="24"/>
      <c r="M6" s="271">
        <v>45321</v>
      </c>
      <c r="N6" s="272"/>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16.5" thickBot="1">
      <c r="A8" s="45" t="s">
        <v>12</v>
      </c>
      <c r="B8" s="273" t="s">
        <v>233</v>
      </c>
      <c r="C8" s="274"/>
      <c r="D8" s="274"/>
      <c r="E8" s="274"/>
      <c r="F8" s="274"/>
      <c r="G8" s="274"/>
      <c r="H8" s="274"/>
      <c r="I8" s="275"/>
      <c r="J8" s="16"/>
      <c r="K8" s="20" t="s">
        <v>14</v>
      </c>
      <c r="L8" s="20"/>
      <c r="M8" s="20" t="s">
        <v>15</v>
      </c>
      <c r="N8" s="20" t="s">
        <v>144</v>
      </c>
      <c r="O8" s="20" t="s">
        <v>16</v>
      </c>
      <c r="P8" s="16"/>
      <c r="Q8" s="16"/>
      <c r="R8" s="16"/>
      <c r="S8" s="16"/>
      <c r="T8" s="16"/>
      <c r="U8" s="16"/>
      <c r="V8" s="16"/>
      <c r="W8" s="16"/>
      <c r="X8" s="16"/>
      <c r="Y8" s="16"/>
      <c r="Z8" s="16"/>
      <c r="AA8" s="16"/>
      <c r="AB8" s="16"/>
      <c r="AC8" s="17"/>
      <c r="AD8" s="16"/>
      <c r="AE8" s="1"/>
      <c r="AF8" s="1"/>
      <c r="AG8" s="1"/>
      <c r="AH8" s="1"/>
      <c r="AI8" s="1"/>
      <c r="AJ8" s="1"/>
    </row>
    <row r="9" spans="1:36" ht="27" thickBot="1">
      <c r="A9" s="45" t="s">
        <v>17</v>
      </c>
      <c r="B9" s="273" t="s">
        <v>234</v>
      </c>
      <c r="C9" s="274"/>
      <c r="D9" s="274"/>
      <c r="E9" s="274"/>
      <c r="F9" s="274"/>
      <c r="G9" s="274"/>
      <c r="H9" s="274"/>
      <c r="I9" s="275"/>
      <c r="J9" s="16"/>
      <c r="K9" s="92" t="s">
        <v>19</v>
      </c>
      <c r="L9" s="21"/>
      <c r="M9" s="21"/>
      <c r="N9" s="92"/>
      <c r="O9" s="92"/>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276" t="s">
        <v>20</v>
      </c>
      <c r="B12" s="277"/>
      <c r="C12" s="277"/>
      <c r="D12" s="278"/>
      <c r="E12" s="279" t="s">
        <v>21</v>
      </c>
      <c r="F12" s="280"/>
      <c r="G12" s="280"/>
      <c r="H12" s="280"/>
      <c r="I12" s="280"/>
      <c r="J12" s="280"/>
      <c r="K12" s="280"/>
      <c r="L12" s="280"/>
      <c r="M12" s="280"/>
      <c r="N12" s="280"/>
      <c r="O12" s="280"/>
      <c r="P12" s="280"/>
      <c r="Q12" s="280"/>
      <c r="R12" s="280"/>
      <c r="S12" s="280"/>
      <c r="T12" s="280"/>
      <c r="U12" s="280"/>
      <c r="V12" s="280"/>
      <c r="W12" s="280"/>
      <c r="X12" s="281"/>
      <c r="Y12" s="31"/>
      <c r="Z12" s="249" t="s">
        <v>22</v>
      </c>
      <c r="AA12" s="250"/>
      <c r="AB12" s="250"/>
      <c r="AC12" s="250"/>
      <c r="AD12" s="251"/>
      <c r="AE12" s="1"/>
      <c r="AF12" s="249" t="s">
        <v>23</v>
      </c>
      <c r="AG12" s="251"/>
      <c r="AH12" s="1"/>
      <c r="AI12" s="1"/>
      <c r="AJ12" s="1"/>
    </row>
    <row r="13" spans="1:36">
      <c r="A13" s="258" t="s">
        <v>24</v>
      </c>
      <c r="B13" s="240" t="s">
        <v>148</v>
      </c>
      <c r="C13" s="240" t="s">
        <v>26</v>
      </c>
      <c r="D13" s="241" t="s">
        <v>27</v>
      </c>
      <c r="E13" s="261" t="s">
        <v>28</v>
      </c>
      <c r="F13" s="262"/>
      <c r="G13" s="262"/>
      <c r="H13" s="262"/>
      <c r="I13" s="263" t="s">
        <v>29</v>
      </c>
      <c r="J13" s="264"/>
      <c r="K13" s="264"/>
      <c r="L13" s="264"/>
      <c r="M13" s="264"/>
      <c r="N13" s="264"/>
      <c r="O13" s="264"/>
      <c r="P13" s="264"/>
      <c r="Q13" s="264"/>
      <c r="R13" s="27"/>
      <c r="S13" s="27"/>
      <c r="T13" s="263" t="s">
        <v>30</v>
      </c>
      <c r="U13" s="264"/>
      <c r="V13" s="264"/>
      <c r="W13" s="264"/>
      <c r="X13" s="265"/>
      <c r="Y13" s="31"/>
      <c r="Z13" s="252"/>
      <c r="AA13" s="253"/>
      <c r="AB13" s="253"/>
      <c r="AC13" s="253"/>
      <c r="AD13" s="254"/>
      <c r="AE13" s="1"/>
      <c r="AF13" s="252"/>
      <c r="AG13" s="254"/>
      <c r="AH13" s="2"/>
      <c r="AI13" s="2"/>
      <c r="AJ13" s="2"/>
    </row>
    <row r="14" spans="1:36" ht="15.75" thickBot="1">
      <c r="A14" s="258"/>
      <c r="B14" s="240"/>
      <c r="C14" s="240"/>
      <c r="D14" s="241"/>
      <c r="E14" s="266" t="s">
        <v>31</v>
      </c>
      <c r="F14" s="267"/>
      <c r="G14" s="267"/>
      <c r="H14" s="267"/>
      <c r="I14" s="244" t="s">
        <v>32</v>
      </c>
      <c r="J14" s="245" t="s">
        <v>33</v>
      </c>
      <c r="K14" s="245" t="s">
        <v>34</v>
      </c>
      <c r="L14" s="246" t="s">
        <v>35</v>
      </c>
      <c r="M14" s="240" t="s">
        <v>36</v>
      </c>
      <c r="N14" s="248" t="s">
        <v>37</v>
      </c>
      <c r="O14" s="238" t="s">
        <v>38</v>
      </c>
      <c r="P14" s="240" t="s">
        <v>39</v>
      </c>
      <c r="Q14" s="238" t="s">
        <v>40</v>
      </c>
      <c r="R14" s="238" t="s">
        <v>41</v>
      </c>
      <c r="S14" s="28"/>
      <c r="T14" s="242" t="s">
        <v>42</v>
      </c>
      <c r="U14" s="240" t="s">
        <v>43</v>
      </c>
      <c r="V14" s="238" t="s">
        <v>44</v>
      </c>
      <c r="W14" s="240" t="s">
        <v>45</v>
      </c>
      <c r="X14" s="241"/>
      <c r="Y14" s="38"/>
      <c r="Z14" s="255"/>
      <c r="AA14" s="256"/>
      <c r="AB14" s="256"/>
      <c r="AC14" s="256"/>
      <c r="AD14" s="257"/>
      <c r="AE14" s="2"/>
      <c r="AF14" s="255"/>
      <c r="AG14" s="257"/>
      <c r="AH14" s="2"/>
      <c r="AI14" s="1"/>
      <c r="AJ14" s="2"/>
    </row>
    <row r="15" spans="1:36" ht="38.25">
      <c r="A15" s="259"/>
      <c r="B15" s="238"/>
      <c r="C15" s="238"/>
      <c r="D15" s="260"/>
      <c r="E15" s="32" t="s">
        <v>46</v>
      </c>
      <c r="F15" s="30" t="s">
        <v>47</v>
      </c>
      <c r="G15" s="3"/>
      <c r="H15" s="4" t="s">
        <v>48</v>
      </c>
      <c r="I15" s="242"/>
      <c r="J15" s="245"/>
      <c r="K15" s="245"/>
      <c r="L15" s="247"/>
      <c r="M15" s="240"/>
      <c r="N15" s="239"/>
      <c r="O15" s="239"/>
      <c r="P15" s="240"/>
      <c r="Q15" s="239"/>
      <c r="R15" s="239"/>
      <c r="S15" s="29"/>
      <c r="T15" s="243"/>
      <c r="U15" s="240"/>
      <c r="V15" s="239"/>
      <c r="W15" s="49" t="s">
        <v>49</v>
      </c>
      <c r="X15" s="33" t="s">
        <v>50</v>
      </c>
      <c r="Y15" s="38"/>
      <c r="Z15" s="41" t="s">
        <v>51</v>
      </c>
      <c r="AA15" s="50" t="s">
        <v>52</v>
      </c>
      <c r="AB15" s="50" t="s">
        <v>53</v>
      </c>
      <c r="AC15" s="50" t="s">
        <v>54</v>
      </c>
      <c r="AD15" s="52" t="s">
        <v>55</v>
      </c>
      <c r="AE15" s="2"/>
      <c r="AF15" s="41" t="s">
        <v>56</v>
      </c>
      <c r="AG15" s="52" t="s">
        <v>57</v>
      </c>
      <c r="AH15" s="2"/>
      <c r="AI15" s="1"/>
      <c r="AJ15" s="2"/>
    </row>
    <row r="16" spans="1:36" ht="15.75">
      <c r="A16" s="182">
        <v>1</v>
      </c>
      <c r="B16" s="184" t="s">
        <v>235</v>
      </c>
      <c r="C16" s="187" t="s">
        <v>236</v>
      </c>
      <c r="D16" s="187" t="s">
        <v>237</v>
      </c>
      <c r="E16" s="315" t="s">
        <v>61</v>
      </c>
      <c r="F16" s="164" t="s">
        <v>62</v>
      </c>
      <c r="G16" s="125" t="str">
        <f>+CONCATENATE(E16," - ",F16)</f>
        <v>MUY BAJA - MODERADO</v>
      </c>
      <c r="H16" s="128" t="str">
        <f>+VLOOKUP(G16,[3]Datos!D3:E17,2,FALSE)</f>
        <v>MODERADO</v>
      </c>
      <c r="I16" s="384" t="s">
        <v>238</v>
      </c>
      <c r="J16" s="5" t="s">
        <v>64</v>
      </c>
      <c r="K16" s="6" t="s">
        <v>65</v>
      </c>
      <c r="L16" s="7">
        <f>IF(K16="ASIGNADO",15,IF(K16="NO ASIGNADO",0,""))</f>
        <v>15</v>
      </c>
      <c r="M16" s="169">
        <f>SUM(L16:L22)</f>
        <v>100</v>
      </c>
      <c r="N16" s="171" t="s">
        <v>66</v>
      </c>
      <c r="O16" s="174">
        <f>IF(O19="DÉBIL",0,IF(O19="MODERADO",50,IF(O19="FUERTE",100,"")))</f>
        <v>100</v>
      </c>
      <c r="P16" s="110" t="str">
        <f>IF(AND(M19="FUERTE",N16="FUERTE (SIEMPRE SE EJECUTA)"),"NO","SÍ")</f>
        <v>NO</v>
      </c>
      <c r="Q16" s="124" t="s">
        <v>67</v>
      </c>
      <c r="R16" s="113" t="str">
        <f>IF(AND(E16="MUY BAJA",Q19=2),"MUY BAJA",IF(AND(E16="BAJA",Q19=2),"MUY BAJA",IF(AND(E16="MEDIA",Q19=2),"MUY BAJA",IF(AND(E16="ALTA",Q19=2),"BAJA",IF(AND(E16="MUY ALTA",Q19=2),"MEDIA",IF(AND(E16="MUY BAJA",Q19=1),"MUY BAJA",IF(AND(E16="BAJA",Q19=1),"MUY BAJA",IF(AND(E16="MEDIA",Q19=1),"BAJA",IF(AND(E16="ALTA",Q19=1),"MEDIA",IF(AND(E16="MUY ALTA",Q19=1),"ALTA",E16))))))))))</f>
        <v>MUY BAJA</v>
      </c>
      <c r="S16" s="125" t="str">
        <f>+CONCATENATE(R16," - ",F16)</f>
        <v>MUY BAJA - MODERADO</v>
      </c>
      <c r="T16" s="128" t="str">
        <f>+VLOOKUP(S16,[3]Datos!$D$3:$E$17,2,FALSE)</f>
        <v>MODERADO</v>
      </c>
      <c r="U16" s="155" t="s">
        <v>68</v>
      </c>
      <c r="V16" s="131" t="s">
        <v>239</v>
      </c>
      <c r="W16" s="328" t="s">
        <v>240</v>
      </c>
      <c r="X16" s="108" t="s">
        <v>241</v>
      </c>
      <c r="Y16" s="39"/>
      <c r="Z16" s="373">
        <v>45540</v>
      </c>
      <c r="AA16" s="376" t="s">
        <v>242</v>
      </c>
      <c r="AB16" s="379" t="s">
        <v>243</v>
      </c>
      <c r="AC16" s="379" t="s">
        <v>244</v>
      </c>
      <c r="AD16" s="382"/>
      <c r="AE16" s="1"/>
      <c r="AF16" s="367" t="s">
        <v>245</v>
      </c>
      <c r="AG16" s="370" t="s">
        <v>246</v>
      </c>
      <c r="AH16" s="1"/>
      <c r="AI16" s="1"/>
      <c r="AJ16" s="1"/>
    </row>
    <row r="17" spans="1:36" ht="31.5">
      <c r="A17" s="182"/>
      <c r="B17" s="185"/>
      <c r="C17" s="188"/>
      <c r="D17" s="188"/>
      <c r="E17" s="316"/>
      <c r="F17" s="164"/>
      <c r="G17" s="126"/>
      <c r="H17" s="129"/>
      <c r="I17" s="312"/>
      <c r="J17" s="8" t="s">
        <v>78</v>
      </c>
      <c r="K17" s="9" t="s">
        <v>79</v>
      </c>
      <c r="L17" s="10">
        <f>IF(K17="ADECUADO",15,IF(K17="INADECUADO",0,""))</f>
        <v>15</v>
      </c>
      <c r="M17" s="170"/>
      <c r="N17" s="172"/>
      <c r="O17" s="174"/>
      <c r="P17" s="111"/>
      <c r="Q17" s="124"/>
      <c r="R17" s="114"/>
      <c r="S17" s="126"/>
      <c r="T17" s="129"/>
      <c r="U17" s="156"/>
      <c r="V17" s="132"/>
      <c r="W17" s="329"/>
      <c r="X17" s="299"/>
      <c r="Y17" s="39"/>
      <c r="Z17" s="374"/>
      <c r="AA17" s="377"/>
      <c r="AB17" s="380"/>
      <c r="AC17" s="380"/>
      <c r="AD17" s="382"/>
      <c r="AE17" s="1"/>
      <c r="AF17" s="368"/>
      <c r="AG17" s="371"/>
      <c r="AH17" s="1"/>
      <c r="AI17" s="1"/>
      <c r="AJ17" s="1"/>
    </row>
    <row r="18" spans="1:36" ht="63">
      <c r="A18" s="182"/>
      <c r="B18" s="185"/>
      <c r="C18" s="188"/>
      <c r="D18" s="188"/>
      <c r="E18" s="316"/>
      <c r="F18" s="164"/>
      <c r="G18" s="126"/>
      <c r="H18" s="129"/>
      <c r="I18" s="312"/>
      <c r="J18" s="11" t="s">
        <v>80</v>
      </c>
      <c r="K18" s="9" t="s">
        <v>81</v>
      </c>
      <c r="L18" s="10">
        <f>IF(K18="OPORTUNA",15,IF(K18="INOPORTUNA",0,""))</f>
        <v>15</v>
      </c>
      <c r="M18" s="170"/>
      <c r="N18" s="172"/>
      <c r="O18" s="174"/>
      <c r="P18" s="111"/>
      <c r="Q18" s="12" t="s">
        <v>82</v>
      </c>
      <c r="R18" s="114"/>
      <c r="S18" s="126"/>
      <c r="T18" s="129"/>
      <c r="U18" s="156"/>
      <c r="V18" s="132"/>
      <c r="W18" s="329"/>
      <c r="X18" s="299"/>
      <c r="Y18" s="39"/>
      <c r="Z18" s="374"/>
      <c r="AA18" s="377"/>
      <c r="AB18" s="380"/>
      <c r="AC18" s="380"/>
      <c r="AD18" s="382"/>
      <c r="AE18" s="1"/>
      <c r="AF18" s="368"/>
      <c r="AG18" s="371"/>
      <c r="AH18" s="1"/>
      <c r="AI18" s="1"/>
      <c r="AJ18" s="1"/>
    </row>
    <row r="19" spans="1:36" ht="63">
      <c r="A19" s="182"/>
      <c r="B19" s="185"/>
      <c r="C19" s="188"/>
      <c r="D19" s="188"/>
      <c r="E19" s="316"/>
      <c r="F19" s="164"/>
      <c r="G19" s="126"/>
      <c r="H19" s="129"/>
      <c r="I19" s="312"/>
      <c r="J19" s="8" t="s">
        <v>83</v>
      </c>
      <c r="K19" s="9" t="s">
        <v>84</v>
      </c>
      <c r="L19" s="10">
        <f>IF(K19="PREVENIR",15,IF(K19="DETECTAR",10,IF(K19="NO ES UN CONTROL",0,"")))</f>
        <v>15</v>
      </c>
      <c r="M19" s="116" t="str">
        <f>IF(M16&lt;86,"DÉBIL",IF(M16&lt;96,"MODERADO",IF(M16&lt;101,"FUERTE","")))</f>
        <v>FUERTE</v>
      </c>
      <c r="N19" s="172"/>
      <c r="O19" s="119" t="str">
        <f>IF(AND(M19="FUERTE",N16="FUERTE (SIEMPRE SE EJECUTA)"),"FUERTE",IF(OR(M19="DÉBIL",N16="DÉBIL (NO SE EJECUTA)"),"DÉBIL",IF(OR(M19="MODERADO",N16="MODERADO (ALGUNAS VECES)"),"MODERADO")))</f>
        <v>FUERTE</v>
      </c>
      <c r="P19" s="111"/>
      <c r="Q19" s="121">
        <f>IF(AND($O$19="FUERTE",$Q$16="DIRECTAMENTE"),2,IF(AND($O$19="FUERTE",$Q$16="DIRECTAMENTE"),2,IF(AND($O$19="FUERTE",$Q$16="DIRECTAMENTE"),2,IF(AND($O$19="FUERTE",$Q$16="NO DISMINUYE"),0,IF(AND($O$19="MODERADO",$Q$16="DIRECTAMENTE"),1,IF(AND($O$19="MODERADO",$Q$16="DIRECTAMENTE"),1,IF(AND($O$19="MODERADO",$Q$16="DIRECTAMENTE"),1,IF(AND($O$19="MODERADO",$Q$16="NO DISMINUYE"),0,"N/A"))))))))</f>
        <v>2</v>
      </c>
      <c r="R19" s="114"/>
      <c r="S19" s="126"/>
      <c r="T19" s="129"/>
      <c r="U19" s="156"/>
      <c r="V19" s="104" t="s">
        <v>85</v>
      </c>
      <c r="W19" s="329"/>
      <c r="X19" s="104" t="s">
        <v>86</v>
      </c>
      <c r="Y19" s="40"/>
      <c r="Z19" s="374"/>
      <c r="AA19" s="377"/>
      <c r="AB19" s="380"/>
      <c r="AC19" s="380"/>
      <c r="AD19" s="382"/>
      <c r="AE19" s="1"/>
      <c r="AF19" s="368"/>
      <c r="AG19" s="371"/>
      <c r="AH19" s="1"/>
      <c r="AI19" s="1"/>
      <c r="AJ19" s="1"/>
    </row>
    <row r="20" spans="1:36" ht="47.25">
      <c r="A20" s="182"/>
      <c r="B20" s="185"/>
      <c r="C20" s="188"/>
      <c r="D20" s="188"/>
      <c r="E20" s="316"/>
      <c r="F20" s="164"/>
      <c r="G20" s="126"/>
      <c r="H20" s="129"/>
      <c r="I20" s="312"/>
      <c r="J20" s="8" t="s">
        <v>87</v>
      </c>
      <c r="K20" s="9" t="s">
        <v>88</v>
      </c>
      <c r="L20" s="10">
        <f>IF(K20="CONFIABLE",15,IF(K20="NO CONFIABLE",0,""))</f>
        <v>15</v>
      </c>
      <c r="M20" s="117"/>
      <c r="N20" s="172"/>
      <c r="O20" s="119"/>
      <c r="P20" s="111"/>
      <c r="Q20" s="122"/>
      <c r="R20" s="114"/>
      <c r="S20" s="126"/>
      <c r="T20" s="129"/>
      <c r="U20" s="156"/>
      <c r="V20" s="105"/>
      <c r="W20" s="329"/>
      <c r="X20" s="105"/>
      <c r="Y20" s="40"/>
      <c r="Z20" s="374"/>
      <c r="AA20" s="377"/>
      <c r="AB20" s="380"/>
      <c r="AC20" s="380"/>
      <c r="AD20" s="382"/>
      <c r="AE20" s="1"/>
      <c r="AF20" s="368"/>
      <c r="AG20" s="371"/>
      <c r="AH20" s="1"/>
      <c r="AI20" s="1"/>
      <c r="AJ20" s="1"/>
    </row>
    <row r="21" spans="1:36" ht="47.25">
      <c r="A21" s="182"/>
      <c r="B21" s="185"/>
      <c r="C21" s="188"/>
      <c r="D21" s="188"/>
      <c r="E21" s="316"/>
      <c r="F21" s="164"/>
      <c r="G21" s="126"/>
      <c r="H21" s="129"/>
      <c r="I21" s="312"/>
      <c r="J21" s="8" t="s">
        <v>89</v>
      </c>
      <c r="K21" s="9" t="s">
        <v>90</v>
      </c>
      <c r="L21" s="10">
        <f>IF(K21="SE INVESTIGAN Y SE RESUELVEN OPORTUNAMENTE",15,IF(K21="NO SE INVESTIGAN Y SE RESUELVEN OPORTUNAMENTE",0,""))</f>
        <v>15</v>
      </c>
      <c r="M21" s="117"/>
      <c r="N21" s="172"/>
      <c r="O21" s="119"/>
      <c r="P21" s="111"/>
      <c r="Q21" s="122"/>
      <c r="R21" s="114"/>
      <c r="S21" s="126"/>
      <c r="T21" s="129"/>
      <c r="U21" s="156"/>
      <c r="V21" s="106" t="s">
        <v>140</v>
      </c>
      <c r="W21" s="329"/>
      <c r="X21" s="108" t="s">
        <v>247</v>
      </c>
      <c r="Y21" s="39"/>
      <c r="Z21" s="374"/>
      <c r="AA21" s="377"/>
      <c r="AB21" s="380"/>
      <c r="AC21" s="380"/>
      <c r="AD21" s="382"/>
      <c r="AE21" s="1"/>
      <c r="AF21" s="368"/>
      <c r="AG21" s="371"/>
      <c r="AH21" s="1"/>
      <c r="AI21" s="1"/>
      <c r="AJ21" s="1"/>
    </row>
    <row r="22" spans="1:36" ht="48" thickBot="1">
      <c r="A22" s="183"/>
      <c r="B22" s="186"/>
      <c r="C22" s="189"/>
      <c r="D22" s="189"/>
      <c r="E22" s="317"/>
      <c r="F22" s="165"/>
      <c r="G22" s="127"/>
      <c r="H22" s="130"/>
      <c r="I22" s="349"/>
      <c r="J22" s="34" t="s">
        <v>92</v>
      </c>
      <c r="K22" s="35" t="s">
        <v>93</v>
      </c>
      <c r="L22" s="36">
        <f>IF(K22="COMPLETA",10,IF(K22="INCOMPLETA",5,IF(K22="NO EXISTE",0,"")))</f>
        <v>10</v>
      </c>
      <c r="M22" s="118"/>
      <c r="N22" s="173"/>
      <c r="O22" s="120"/>
      <c r="P22" s="112"/>
      <c r="Q22" s="123"/>
      <c r="R22" s="115"/>
      <c r="S22" s="127"/>
      <c r="T22" s="130"/>
      <c r="U22" s="157"/>
      <c r="V22" s="107"/>
      <c r="W22" s="330"/>
      <c r="X22" s="109"/>
      <c r="Y22" s="39"/>
      <c r="Z22" s="375"/>
      <c r="AA22" s="378"/>
      <c r="AB22" s="381"/>
      <c r="AC22" s="381"/>
      <c r="AD22" s="383"/>
      <c r="AE22" s="1"/>
      <c r="AF22" s="369"/>
      <c r="AG22" s="372"/>
      <c r="AH22" s="1"/>
      <c r="AI22" s="1"/>
      <c r="AJ22" s="1"/>
    </row>
    <row r="23" spans="1:36" ht="16.5">
      <c r="A23" s="350">
        <v>2</v>
      </c>
      <c r="B23" s="184" t="s">
        <v>248</v>
      </c>
      <c r="C23" s="312" t="s">
        <v>249</v>
      </c>
      <c r="D23" s="187" t="s">
        <v>250</v>
      </c>
      <c r="E23" s="315" t="s">
        <v>61</v>
      </c>
      <c r="F23" s="164" t="s">
        <v>62</v>
      </c>
      <c r="G23" s="125" t="str">
        <f>+CONCATENATE(E23," - ",F23)</f>
        <v>MUY BAJA - MODERADO</v>
      </c>
      <c r="H23" s="128" t="str">
        <f>+VLOOKUP(G23,[3]Datos!D3:E26,2,FALSE)</f>
        <v>MODERADO</v>
      </c>
      <c r="I23" s="312" t="s">
        <v>251</v>
      </c>
      <c r="J23" s="5" t="s">
        <v>64</v>
      </c>
      <c r="K23" s="6" t="s">
        <v>65</v>
      </c>
      <c r="L23" s="7">
        <f>IF(K23="ASIGNADO",15,IF(K23="NO ASIGNADO",0,""))</f>
        <v>15</v>
      </c>
      <c r="M23" s="169">
        <f>SUM(L23:L29)</f>
        <v>100</v>
      </c>
      <c r="N23" s="171" t="s">
        <v>66</v>
      </c>
      <c r="O23" s="174">
        <f>IF(O26="DÉBIL",0,IF(O26="MODERADO",50,IF(O26="FUERTE",100,"")))</f>
        <v>100</v>
      </c>
      <c r="P23" s="110" t="str">
        <f>IF(AND(M26="FUERTE",N23="FUERTE (SIEMPRE SE EJECUTA)"),"NO","SÍ")</f>
        <v>NO</v>
      </c>
      <c r="Q23" s="124" t="s">
        <v>67</v>
      </c>
      <c r="R23" s="113" t="str">
        <f>IF(AND(E23="MUY BAJA",Q26=2),"MUY BAJA",IF(AND(E23="BAJA",Q26=2),"MUY BAJA",IF(AND(E23="MEDIA",Q26=2),"MUY BAJA",IF(AND(E23="ALTA",Q26=2),"BAJA",IF(AND(E23="MUY ALTA",Q26=2),"MEDIA",IF(AND(E23="MUY BAJA",Q26=1),"MUY BAJA",IF(AND(E23="BAJA",Q26=1),"MUY BAJA",IF(AND(E23="MEDIA",Q26=1),"BAJA",IF(AND(E23="ALTA",Q26=1),"MEDIA",IF(AND(E23="MUY ALTA",Q26=1),"ALTA",E23))))))))))</f>
        <v>MUY BAJA</v>
      </c>
      <c r="S23" s="125" t="str">
        <f>+CONCATENATE(R23," - ",F23)</f>
        <v>MUY BAJA - MODERADO</v>
      </c>
      <c r="T23" s="128" t="str">
        <f>+VLOOKUP(S23,[3]Datos!$D$3:$E$26,2,FALSE)</f>
        <v>MODERADO</v>
      </c>
      <c r="U23" s="155" t="s">
        <v>68</v>
      </c>
      <c r="V23" s="131" t="s">
        <v>252</v>
      </c>
      <c r="W23" s="184" t="s">
        <v>253</v>
      </c>
      <c r="X23" s="108" t="s">
        <v>254</v>
      </c>
      <c r="Y23" s="39"/>
      <c r="Z23" s="361" t="s">
        <v>255</v>
      </c>
      <c r="AA23" s="352" t="s">
        <v>256</v>
      </c>
      <c r="AB23" s="366" t="s">
        <v>257</v>
      </c>
      <c r="AC23" s="352"/>
      <c r="AD23" s="354"/>
      <c r="AE23" s="93"/>
      <c r="AF23" s="356" t="s">
        <v>258</v>
      </c>
      <c r="AG23" s="358" t="s">
        <v>259</v>
      </c>
    </row>
    <row r="24" spans="1:36" ht="31.5">
      <c r="A24" s="350"/>
      <c r="B24" s="185"/>
      <c r="C24" s="313"/>
      <c r="D24" s="188"/>
      <c r="E24" s="316"/>
      <c r="F24" s="164"/>
      <c r="G24" s="126"/>
      <c r="H24" s="129"/>
      <c r="I24" s="312"/>
      <c r="J24" s="8" t="s">
        <v>78</v>
      </c>
      <c r="K24" s="9" t="s">
        <v>79</v>
      </c>
      <c r="L24" s="10">
        <f>IF(K24="ADECUADO",15,IF(K24="INADECUADO",0,""))</f>
        <v>15</v>
      </c>
      <c r="M24" s="170"/>
      <c r="N24" s="172"/>
      <c r="O24" s="174"/>
      <c r="P24" s="111"/>
      <c r="Q24" s="124"/>
      <c r="R24" s="114"/>
      <c r="S24" s="126"/>
      <c r="T24" s="129"/>
      <c r="U24" s="156"/>
      <c r="V24" s="132"/>
      <c r="W24" s="185"/>
      <c r="X24" s="299"/>
      <c r="Y24" s="39"/>
      <c r="Z24" s="362"/>
      <c r="AA24" s="364"/>
      <c r="AB24" s="352"/>
      <c r="AC24" s="352"/>
      <c r="AD24" s="354"/>
      <c r="AE24" s="93"/>
      <c r="AF24" s="356"/>
      <c r="AG24" s="359"/>
    </row>
    <row r="25" spans="1:36" ht="63">
      <c r="A25" s="350"/>
      <c r="B25" s="185"/>
      <c r="C25" s="313"/>
      <c r="D25" s="188"/>
      <c r="E25" s="316"/>
      <c r="F25" s="164"/>
      <c r="G25" s="126"/>
      <c r="H25" s="129"/>
      <c r="I25" s="312"/>
      <c r="J25" s="11" t="s">
        <v>80</v>
      </c>
      <c r="K25" s="9" t="s">
        <v>81</v>
      </c>
      <c r="L25" s="10">
        <f>IF(K25="OPORTUNA",15,IF(K25="INOPORTUNA",0,""))</f>
        <v>15</v>
      </c>
      <c r="M25" s="170"/>
      <c r="N25" s="172"/>
      <c r="O25" s="174"/>
      <c r="P25" s="111"/>
      <c r="Q25" s="12" t="s">
        <v>82</v>
      </c>
      <c r="R25" s="114"/>
      <c r="S25" s="126"/>
      <c r="T25" s="129"/>
      <c r="U25" s="156"/>
      <c r="V25" s="132"/>
      <c r="W25" s="185"/>
      <c r="X25" s="299"/>
      <c r="Y25" s="39"/>
      <c r="Z25" s="362"/>
      <c r="AA25" s="364"/>
      <c r="AB25" s="352"/>
      <c r="AC25" s="352"/>
      <c r="AD25" s="354"/>
      <c r="AE25" s="93"/>
      <c r="AF25" s="356"/>
      <c r="AG25" s="359"/>
    </row>
    <row r="26" spans="1:36" ht="63">
      <c r="A26" s="350"/>
      <c r="B26" s="185"/>
      <c r="C26" s="313"/>
      <c r="D26" s="188"/>
      <c r="E26" s="316"/>
      <c r="F26" s="164"/>
      <c r="G26" s="126"/>
      <c r="H26" s="129"/>
      <c r="I26" s="312"/>
      <c r="J26" s="8" t="s">
        <v>83</v>
      </c>
      <c r="K26" s="9" t="s">
        <v>84</v>
      </c>
      <c r="L26" s="10">
        <f>IF(K26="PREVENIR",15,IF(K26="DETECTAR",10,IF(K26="NO ES UN CONTROL",0,"")))</f>
        <v>15</v>
      </c>
      <c r="M26" s="116" t="str">
        <f>IF(M23&lt;86,"DÉBIL",IF(M23&lt;96,"MODERADO",IF(M23&lt;101,"FUERTE","")))</f>
        <v>FUERTE</v>
      </c>
      <c r="N26" s="172"/>
      <c r="O26" s="119" t="str">
        <f>IF(AND(M26="FUERTE",N23="FUERTE (SIEMPRE SE EJECUTA)"),"FUERTE",IF(OR(M26="DÉBIL",N23="DÉBIL (NO SE EJECUTA)"),"DÉBIL",IF(OR(M26="MODERADO",N23="MODERADO (ALGUNAS VECES)"),"MODERADO")))</f>
        <v>FUERTE</v>
      </c>
      <c r="P26" s="111"/>
      <c r="Q26" s="121">
        <f>IF(AND($O$19="FUERTE",$Q$16="DIRECTAMENTE"),2,IF(AND($O$19="FUERTE",$Q$16="DIRECTAMENTE"),2,IF(AND($O$19="FUERTE",$Q$16="DIRECTAMENTE"),2,IF(AND($O$19="FUERTE",$Q$16="NO DISMINUYE"),0,IF(AND($O$19="MODERADO",$Q$16="DIRECTAMENTE"),1,IF(AND($O$19="MODERADO",$Q$16="DIRECTAMENTE"),1,IF(AND($O$19="MODERADO",$Q$16="DIRECTAMENTE"),1,IF(AND($O$19="MODERADO",$Q$16="NO DISMINUYE"),0,"N/A"))))))))</f>
        <v>2</v>
      </c>
      <c r="R26" s="114"/>
      <c r="S26" s="126"/>
      <c r="T26" s="129"/>
      <c r="U26" s="156"/>
      <c r="V26" s="104" t="s">
        <v>85</v>
      </c>
      <c r="W26" s="185"/>
      <c r="X26" s="104" t="s">
        <v>86</v>
      </c>
      <c r="Y26" s="40"/>
      <c r="Z26" s="362"/>
      <c r="AA26" s="364"/>
      <c r="AB26" s="352"/>
      <c r="AC26" s="352"/>
      <c r="AD26" s="354"/>
      <c r="AE26" s="93"/>
      <c r="AF26" s="356"/>
      <c r="AG26" s="359"/>
    </row>
    <row r="27" spans="1:36" ht="47.25">
      <c r="A27" s="350"/>
      <c r="B27" s="185"/>
      <c r="C27" s="313"/>
      <c r="D27" s="188"/>
      <c r="E27" s="316"/>
      <c r="F27" s="164"/>
      <c r="G27" s="126"/>
      <c r="H27" s="129"/>
      <c r="I27" s="312"/>
      <c r="J27" s="8" t="s">
        <v>87</v>
      </c>
      <c r="K27" s="9" t="s">
        <v>88</v>
      </c>
      <c r="L27" s="10">
        <f>IF(K27="CONFIABLE",15,IF(K27="NO CONFIABLE",0,""))</f>
        <v>15</v>
      </c>
      <c r="M27" s="117"/>
      <c r="N27" s="172"/>
      <c r="O27" s="119"/>
      <c r="P27" s="111"/>
      <c r="Q27" s="122"/>
      <c r="R27" s="114"/>
      <c r="S27" s="126"/>
      <c r="T27" s="129"/>
      <c r="U27" s="156"/>
      <c r="V27" s="105"/>
      <c r="W27" s="185"/>
      <c r="X27" s="105"/>
      <c r="Y27" s="40"/>
      <c r="Z27" s="362"/>
      <c r="AA27" s="364"/>
      <c r="AB27" s="352"/>
      <c r="AC27" s="352"/>
      <c r="AD27" s="354"/>
      <c r="AE27" s="93"/>
      <c r="AF27" s="356"/>
      <c r="AG27" s="359"/>
    </row>
    <row r="28" spans="1:36" ht="47.25">
      <c r="A28" s="350"/>
      <c r="B28" s="185"/>
      <c r="C28" s="313"/>
      <c r="D28" s="188"/>
      <c r="E28" s="316"/>
      <c r="F28" s="164"/>
      <c r="G28" s="126"/>
      <c r="H28" s="129"/>
      <c r="I28" s="312"/>
      <c r="J28" s="8" t="s">
        <v>89</v>
      </c>
      <c r="K28" s="9" t="s">
        <v>90</v>
      </c>
      <c r="L28" s="10">
        <f>IF(K28="SE INVESTIGAN Y SE RESUELVEN OPORTUNAMENTE",15,IF(K28="NO SE INVESTIGAN Y SE RESUELVEN OPORTUNAMENTE",0,""))</f>
        <v>15</v>
      </c>
      <c r="M28" s="117"/>
      <c r="N28" s="172"/>
      <c r="O28" s="119"/>
      <c r="P28" s="111"/>
      <c r="Q28" s="122"/>
      <c r="R28" s="114"/>
      <c r="S28" s="126"/>
      <c r="T28" s="129"/>
      <c r="U28" s="156"/>
      <c r="V28" s="106" t="s">
        <v>140</v>
      </c>
      <c r="W28" s="185"/>
      <c r="X28" s="108" t="s">
        <v>260</v>
      </c>
      <c r="Y28" s="39"/>
      <c r="Z28" s="362"/>
      <c r="AA28" s="364"/>
      <c r="AB28" s="352"/>
      <c r="AC28" s="352"/>
      <c r="AD28" s="354"/>
      <c r="AE28" s="93"/>
      <c r="AF28" s="356"/>
      <c r="AG28" s="359"/>
    </row>
    <row r="29" spans="1:36" ht="48" thickBot="1">
      <c r="A29" s="351"/>
      <c r="B29" s="186"/>
      <c r="C29" s="314"/>
      <c r="D29" s="189"/>
      <c r="E29" s="317"/>
      <c r="F29" s="165"/>
      <c r="G29" s="127"/>
      <c r="H29" s="130"/>
      <c r="I29" s="349"/>
      <c r="J29" s="34" t="s">
        <v>92</v>
      </c>
      <c r="K29" s="35" t="s">
        <v>93</v>
      </c>
      <c r="L29" s="36">
        <f>IF(K29="COMPLETA",10,IF(K29="INCOMPLETA",5,IF(K29="NO EXISTE",0,"")))</f>
        <v>10</v>
      </c>
      <c r="M29" s="118"/>
      <c r="N29" s="173"/>
      <c r="O29" s="120"/>
      <c r="P29" s="112"/>
      <c r="Q29" s="123"/>
      <c r="R29" s="115"/>
      <c r="S29" s="127"/>
      <c r="T29" s="130"/>
      <c r="U29" s="157"/>
      <c r="V29" s="107"/>
      <c r="W29" s="186"/>
      <c r="X29" s="109"/>
      <c r="Y29" s="39"/>
      <c r="Z29" s="363"/>
      <c r="AA29" s="365"/>
      <c r="AB29" s="353"/>
      <c r="AC29" s="353"/>
      <c r="AD29" s="355"/>
      <c r="AE29" s="93"/>
      <c r="AF29" s="357"/>
      <c r="AG29" s="360"/>
    </row>
    <row r="30" spans="1:36" ht="18.75">
      <c r="A30" s="350">
        <v>3</v>
      </c>
      <c r="B30" s="184" t="s">
        <v>261</v>
      </c>
      <c r="C30" s="187" t="s">
        <v>262</v>
      </c>
      <c r="D30" s="187" t="s">
        <v>263</v>
      </c>
      <c r="E30" s="315" t="s">
        <v>61</v>
      </c>
      <c r="F30" s="164" t="s">
        <v>101</v>
      </c>
      <c r="G30" s="125" t="str">
        <f>+CONCATENATE(E30," - ",F30)</f>
        <v>MUY BAJA - MAYOR</v>
      </c>
      <c r="H30" s="128" t="str">
        <f>+VLOOKUP(G30,[3]Datos!D3:E34,2,FALSE)</f>
        <v>ALTO</v>
      </c>
      <c r="I30" s="312" t="s">
        <v>264</v>
      </c>
      <c r="J30" s="5" t="s">
        <v>64</v>
      </c>
      <c r="K30" s="6" t="s">
        <v>65</v>
      </c>
      <c r="L30" s="7">
        <f>IF(K30="ASIGNADO",15,IF(K30="NO ASIGNADO",0,""))</f>
        <v>15</v>
      </c>
      <c r="M30" s="169">
        <f>SUM(L30:L36)</f>
        <v>100</v>
      </c>
      <c r="N30" s="171" t="s">
        <v>66</v>
      </c>
      <c r="O30" s="174">
        <f>IF(O33="DÉBIL",0,IF(O33="MODERADO",50,IF(O33="FUERTE",100,"")))</f>
        <v>100</v>
      </c>
      <c r="P30" s="110" t="str">
        <f>IF(AND(M33="FUERTE",N30="FUERTE (SIEMPRE SE EJECUTA)"),"NO","SÍ")</f>
        <v>NO</v>
      </c>
      <c r="Q30" s="124" t="s">
        <v>67</v>
      </c>
      <c r="R30" s="113" t="str">
        <f>IF(AND(E30="MUY BAJA",Q33=2),"MUY BAJA",IF(AND(E30="BAJA",Q33=2),"MUY BAJA",IF(AND(E30="MEDIA",Q33=2),"MUY BAJA",IF(AND(E30="ALTA",Q33=2),"BAJA",IF(AND(E30="MUY ALTA",Q33=2),"MEDIA",IF(AND(E30="MUY BAJA",Q33=1),"MUY BAJA",IF(AND(E30="BAJA",Q33=1),"MUY BAJA",IF(AND(E30="MEDIA",Q33=1),"BAJA",IF(AND(E30="ALTA",Q33=1),"MEDIA",IF(AND(E30="MUY ALTA",Q33=1),"ALTA",E30))))))))))</f>
        <v>MUY BAJA</v>
      </c>
      <c r="S30" s="125" t="str">
        <f>+CONCATENATE(R30," - ",F30)</f>
        <v>MUY BAJA - MAYOR</v>
      </c>
      <c r="T30" s="128" t="str">
        <f>+VLOOKUP(S30,[3]Datos!$D$3:$E$34,2,FALSE)</f>
        <v>ALTO</v>
      </c>
      <c r="U30" s="155" t="s">
        <v>68</v>
      </c>
      <c r="V30" s="321" t="s">
        <v>265</v>
      </c>
      <c r="W30" s="184" t="s">
        <v>266</v>
      </c>
      <c r="X30" s="108" t="s">
        <v>241</v>
      </c>
      <c r="Y30" s="39"/>
      <c r="Z30" s="346" t="s">
        <v>255</v>
      </c>
      <c r="AA30" s="336" t="s">
        <v>267</v>
      </c>
      <c r="AB30" s="336" t="s">
        <v>268</v>
      </c>
      <c r="AC30" s="336"/>
      <c r="AD30" s="338"/>
      <c r="AE30" s="94"/>
      <c r="AF30" s="340" t="s">
        <v>269</v>
      </c>
      <c r="AG30" s="342" t="s">
        <v>270</v>
      </c>
    </row>
    <row r="31" spans="1:36" ht="31.5">
      <c r="A31" s="350"/>
      <c r="B31" s="185"/>
      <c r="C31" s="188"/>
      <c r="D31" s="188"/>
      <c r="E31" s="316"/>
      <c r="F31" s="164"/>
      <c r="G31" s="126"/>
      <c r="H31" s="129"/>
      <c r="I31" s="312"/>
      <c r="J31" s="8" t="s">
        <v>78</v>
      </c>
      <c r="K31" s="9" t="s">
        <v>79</v>
      </c>
      <c r="L31" s="10">
        <f>IF(K31="ADECUADO",15,IF(K31="INADECUADO",0,""))</f>
        <v>15</v>
      </c>
      <c r="M31" s="170"/>
      <c r="N31" s="172"/>
      <c r="O31" s="174"/>
      <c r="P31" s="111"/>
      <c r="Q31" s="124"/>
      <c r="R31" s="114"/>
      <c r="S31" s="126"/>
      <c r="T31" s="129"/>
      <c r="U31" s="156"/>
      <c r="V31" s="345"/>
      <c r="W31" s="185"/>
      <c r="X31" s="299"/>
      <c r="Y31" s="39"/>
      <c r="Z31" s="347"/>
      <c r="AA31" s="336"/>
      <c r="AB31" s="336"/>
      <c r="AC31" s="336"/>
      <c r="AD31" s="338"/>
      <c r="AE31" s="94"/>
      <c r="AF31" s="340"/>
      <c r="AG31" s="343"/>
    </row>
    <row r="32" spans="1:36" ht="63">
      <c r="A32" s="350"/>
      <c r="B32" s="185"/>
      <c r="C32" s="188"/>
      <c r="D32" s="188"/>
      <c r="E32" s="316"/>
      <c r="F32" s="164"/>
      <c r="G32" s="126"/>
      <c r="H32" s="129"/>
      <c r="I32" s="312"/>
      <c r="J32" s="11" t="s">
        <v>80</v>
      </c>
      <c r="K32" s="9" t="s">
        <v>81</v>
      </c>
      <c r="L32" s="10">
        <f>IF(K32="OPORTUNA",15,IF(K32="INOPORTUNA",0,""))</f>
        <v>15</v>
      </c>
      <c r="M32" s="170"/>
      <c r="N32" s="172"/>
      <c r="O32" s="174"/>
      <c r="P32" s="111"/>
      <c r="Q32" s="12" t="s">
        <v>82</v>
      </c>
      <c r="R32" s="114"/>
      <c r="S32" s="126"/>
      <c r="T32" s="129"/>
      <c r="U32" s="156"/>
      <c r="V32" s="345"/>
      <c r="W32" s="185"/>
      <c r="X32" s="299"/>
      <c r="Y32" s="39"/>
      <c r="Z32" s="347"/>
      <c r="AA32" s="336"/>
      <c r="AB32" s="336"/>
      <c r="AC32" s="336"/>
      <c r="AD32" s="338"/>
      <c r="AE32" s="94"/>
      <c r="AF32" s="340"/>
      <c r="AG32" s="343"/>
    </row>
    <row r="33" spans="1:33" ht="63">
      <c r="A33" s="350"/>
      <c r="B33" s="185"/>
      <c r="C33" s="188"/>
      <c r="D33" s="188"/>
      <c r="E33" s="316"/>
      <c r="F33" s="164"/>
      <c r="G33" s="126"/>
      <c r="H33" s="129"/>
      <c r="I33" s="312"/>
      <c r="J33" s="8" t="s">
        <v>83</v>
      </c>
      <c r="K33" s="9" t="s">
        <v>84</v>
      </c>
      <c r="L33" s="10">
        <f>IF(K33="PREVENIR",15,IF(K33="DETECTAR",10,IF(K33="NO ES UN CONTROL",0,"")))</f>
        <v>15</v>
      </c>
      <c r="M33" s="116" t="str">
        <f>IF(M30&lt;86,"DÉBIL",IF(M30&lt;96,"MODERADO",IF(M30&lt;101,"FUERTE","")))</f>
        <v>FUERTE</v>
      </c>
      <c r="N33" s="172"/>
      <c r="O33" s="119" t="str">
        <f>IF(AND(M33="FUERTE",N30="FUERTE (SIEMPRE SE EJECUTA)"),"FUERTE",IF(OR(M33="DÉBIL",N30="DÉBIL (NO SE EJECUTA)"),"DÉBIL",IF(OR(M33="MODERADO",N30="MODERADO (ALGUNAS VECES)"),"MODERADO")))</f>
        <v>FUERTE</v>
      </c>
      <c r="P33" s="111"/>
      <c r="Q33" s="121">
        <f>IF(AND($O$19="FUERTE",$Q$16="DIRECTAMENTE"),2,IF(AND($O$19="FUERTE",$Q$16="DIRECTAMENTE"),2,IF(AND($O$19="FUERTE",$Q$16="DIRECTAMENTE"),2,IF(AND($O$19="FUERTE",$Q$16="NO DISMINUYE"),0,IF(AND($O$19="MODERADO",$Q$16="DIRECTAMENTE"),1,IF(AND($O$19="MODERADO",$Q$16="DIRECTAMENTE"),1,IF(AND($O$19="MODERADO",$Q$16="DIRECTAMENTE"),1,IF(AND($O$19="MODERADO",$Q$16="NO DISMINUYE"),0,"N/A"))))))))</f>
        <v>2</v>
      </c>
      <c r="R33" s="114"/>
      <c r="S33" s="126"/>
      <c r="T33" s="129"/>
      <c r="U33" s="156"/>
      <c r="V33" s="104" t="s">
        <v>85</v>
      </c>
      <c r="W33" s="185"/>
      <c r="X33" s="104" t="s">
        <v>86</v>
      </c>
      <c r="Y33" s="40"/>
      <c r="Z33" s="347"/>
      <c r="AA33" s="336"/>
      <c r="AB33" s="336"/>
      <c r="AC33" s="336"/>
      <c r="AD33" s="338"/>
      <c r="AE33" s="94"/>
      <c r="AF33" s="340"/>
      <c r="AG33" s="343"/>
    </row>
    <row r="34" spans="1:33" ht="47.25">
      <c r="A34" s="350"/>
      <c r="B34" s="185"/>
      <c r="C34" s="188"/>
      <c r="D34" s="188"/>
      <c r="E34" s="316"/>
      <c r="F34" s="164"/>
      <c r="G34" s="126"/>
      <c r="H34" s="129"/>
      <c r="I34" s="312"/>
      <c r="J34" s="8" t="s">
        <v>87</v>
      </c>
      <c r="K34" s="9" t="s">
        <v>88</v>
      </c>
      <c r="L34" s="10">
        <f>IF(K34="CONFIABLE",15,IF(K34="NO CONFIABLE",0,""))</f>
        <v>15</v>
      </c>
      <c r="M34" s="117"/>
      <c r="N34" s="172"/>
      <c r="O34" s="119"/>
      <c r="P34" s="111"/>
      <c r="Q34" s="122"/>
      <c r="R34" s="114"/>
      <c r="S34" s="126"/>
      <c r="T34" s="129"/>
      <c r="U34" s="156"/>
      <c r="V34" s="105"/>
      <c r="W34" s="185"/>
      <c r="X34" s="105"/>
      <c r="Y34" s="40"/>
      <c r="Z34" s="347"/>
      <c r="AA34" s="336"/>
      <c r="AB34" s="336"/>
      <c r="AC34" s="336"/>
      <c r="AD34" s="338"/>
      <c r="AE34" s="94"/>
      <c r="AF34" s="340"/>
      <c r="AG34" s="343"/>
    </row>
    <row r="35" spans="1:33" ht="47.25">
      <c r="A35" s="350"/>
      <c r="B35" s="185"/>
      <c r="C35" s="188"/>
      <c r="D35" s="188"/>
      <c r="E35" s="316"/>
      <c r="F35" s="164"/>
      <c r="G35" s="126"/>
      <c r="H35" s="129"/>
      <c r="I35" s="312"/>
      <c r="J35" s="8" t="s">
        <v>89</v>
      </c>
      <c r="K35" s="9" t="s">
        <v>90</v>
      </c>
      <c r="L35" s="10">
        <f>IF(K35="SE INVESTIGAN Y SE RESUELVEN OPORTUNAMENTE",15,IF(K35="NO SE INVESTIGAN Y SE RESUELVEN OPORTUNAMENTE",0,""))</f>
        <v>15</v>
      </c>
      <c r="M35" s="117"/>
      <c r="N35" s="172"/>
      <c r="O35" s="119"/>
      <c r="P35" s="111"/>
      <c r="Q35" s="122"/>
      <c r="R35" s="114"/>
      <c r="S35" s="126"/>
      <c r="T35" s="129"/>
      <c r="U35" s="156"/>
      <c r="V35" s="106" t="s">
        <v>140</v>
      </c>
      <c r="W35" s="185"/>
      <c r="X35" s="108" t="s">
        <v>271</v>
      </c>
      <c r="Y35" s="39"/>
      <c r="Z35" s="347"/>
      <c r="AA35" s="336"/>
      <c r="AB35" s="336"/>
      <c r="AC35" s="336"/>
      <c r="AD35" s="338"/>
      <c r="AE35" s="94"/>
      <c r="AF35" s="340"/>
      <c r="AG35" s="343"/>
    </row>
    <row r="36" spans="1:33" ht="48" thickBot="1">
      <c r="A36" s="351"/>
      <c r="B36" s="186"/>
      <c r="C36" s="189"/>
      <c r="D36" s="189"/>
      <c r="E36" s="317"/>
      <c r="F36" s="165"/>
      <c r="G36" s="127"/>
      <c r="H36" s="130"/>
      <c r="I36" s="349"/>
      <c r="J36" s="34" t="s">
        <v>92</v>
      </c>
      <c r="K36" s="35" t="s">
        <v>93</v>
      </c>
      <c r="L36" s="36">
        <f>IF(K36="COMPLETA",10,IF(K36="INCOMPLETA",5,IF(K36="NO EXISTE",0,"")))</f>
        <v>10</v>
      </c>
      <c r="M36" s="118"/>
      <c r="N36" s="173"/>
      <c r="O36" s="120"/>
      <c r="P36" s="112"/>
      <c r="Q36" s="123"/>
      <c r="R36" s="115"/>
      <c r="S36" s="127"/>
      <c r="T36" s="130"/>
      <c r="U36" s="157"/>
      <c r="V36" s="107"/>
      <c r="W36" s="186"/>
      <c r="X36" s="109"/>
      <c r="Y36" s="39"/>
      <c r="Z36" s="348"/>
      <c r="AA36" s="337"/>
      <c r="AB36" s="337"/>
      <c r="AC36" s="337"/>
      <c r="AD36" s="339"/>
      <c r="AE36" s="94"/>
      <c r="AF36" s="341"/>
      <c r="AG36" s="344"/>
    </row>
  </sheetData>
  <mergeCells count="142">
    <mergeCell ref="B6:H6"/>
    <mergeCell ref="M6:N6"/>
    <mergeCell ref="B8:I8"/>
    <mergeCell ref="B9:I9"/>
    <mergeCell ref="A12:D12"/>
    <mergeCell ref="E12:X12"/>
    <mergeCell ref="A1:A4"/>
    <mergeCell ref="B1:AC2"/>
    <mergeCell ref="AD1:AF1"/>
    <mergeCell ref="AD2:AF2"/>
    <mergeCell ref="B3:AC4"/>
    <mergeCell ref="AD3:AF3"/>
    <mergeCell ref="AD4:AF4"/>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G23:G29"/>
    <mergeCell ref="H23:H29"/>
    <mergeCell ref="I23:I29"/>
    <mergeCell ref="M23:M25"/>
    <mergeCell ref="N23:N29"/>
    <mergeCell ref="O23:O25"/>
    <mergeCell ref="A23:A29"/>
    <mergeCell ref="B23:B29"/>
    <mergeCell ref="C23:C29"/>
    <mergeCell ref="D23:D29"/>
    <mergeCell ref="E23:E29"/>
    <mergeCell ref="F23:F29"/>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 ref="G30:G36"/>
    <mergeCell ref="H30:H36"/>
    <mergeCell ref="I30:I36"/>
    <mergeCell ref="M30:M32"/>
    <mergeCell ref="N30:N36"/>
    <mergeCell ref="O30:O32"/>
    <mergeCell ref="A30:A36"/>
    <mergeCell ref="B30:B36"/>
    <mergeCell ref="C30:C36"/>
    <mergeCell ref="D30:D36"/>
    <mergeCell ref="E30:E36"/>
    <mergeCell ref="F30:F36"/>
    <mergeCell ref="AC30:AC36"/>
    <mergeCell ref="AD30:AD36"/>
    <mergeCell ref="AF30:AF36"/>
    <mergeCell ref="AG30:AG36"/>
    <mergeCell ref="M33:M36"/>
    <mergeCell ref="O33:O36"/>
    <mergeCell ref="Q33:Q36"/>
    <mergeCell ref="V33:V34"/>
    <mergeCell ref="X33:X34"/>
    <mergeCell ref="V35:V36"/>
    <mergeCell ref="V30:V32"/>
    <mergeCell ref="W30:W36"/>
    <mergeCell ref="X30:X32"/>
    <mergeCell ref="Z30:Z36"/>
    <mergeCell ref="AA30:AA36"/>
    <mergeCell ref="AB30:AB36"/>
    <mergeCell ref="X35:X36"/>
    <mergeCell ref="P30:P36"/>
    <mergeCell ref="Q30:Q31"/>
    <mergeCell ref="R30:R36"/>
    <mergeCell ref="S30:S36"/>
    <mergeCell ref="T30:T36"/>
    <mergeCell ref="U30:U36"/>
  </mergeCells>
  <conditionalFormatting sqref="H16:H36">
    <cfRule type="containsText" dxfId="35" priority="4" operator="containsText" text="EXTREMO">
      <formula>NOT(ISERROR(SEARCH("EXTREMO",H16)))</formula>
    </cfRule>
    <cfRule type="containsText" dxfId="34" priority="5" operator="containsText" text="ALTO">
      <formula>NOT(ISERROR(SEARCH("ALTO",H16)))</formula>
    </cfRule>
    <cfRule type="containsText" dxfId="33" priority="6" operator="containsText" text="MODERADO">
      <formula>NOT(ISERROR(SEARCH("MODERADO",H16)))</formula>
    </cfRule>
  </conditionalFormatting>
  <conditionalFormatting sqref="T16:T36">
    <cfRule type="containsText" dxfId="32" priority="1" operator="containsText" text="EXTREMO">
      <formula>NOT(ISERROR(SEARCH("EXTREMO",T16)))</formula>
    </cfRule>
    <cfRule type="containsText" dxfId="31" priority="2" operator="containsText" text="ALTO">
      <formula>NOT(ISERROR(SEARCH("ALTO",T16)))</formula>
    </cfRule>
    <cfRule type="containsText" dxfId="30" priority="3" operator="containsText" text="MODERADO">
      <formula>NOT(ISERROR(SEARCH("MODERADO",T16)))</formula>
    </cfRule>
  </conditionalFormatting>
  <dataValidations count="1">
    <dataValidation type="list" allowBlank="1" showInputMessage="1" showErrorMessage="1" sqref="Q16:Q17 Q23:Q24 Q30:Q31" xr:uid="{5A0EBCC3-EF99-4644-B820-A5FEC5C0077A}">
      <formula1>$AE$19:$AE$21</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64454-6490-4129-A24D-D94EEA78B913}">
  <dimension ref="A1:AJ23"/>
  <sheetViews>
    <sheetView topLeftCell="Z1" zoomScale="70" zoomScaleNormal="70" workbookViewId="0">
      <selection activeCell="AG16" sqref="AG16:AG22"/>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140" customWidth="1"/>
  </cols>
  <sheetData>
    <row r="1" spans="1:36" ht="15.75">
      <c r="A1" s="282"/>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v>
      </c>
      <c r="AH1" s="1"/>
      <c r="AI1" s="1"/>
      <c r="AJ1" s="1"/>
    </row>
    <row r="2" spans="1:36" ht="16.5"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4</v>
      </c>
      <c r="AH2" s="1"/>
      <c r="AI2" s="1"/>
      <c r="AJ2" s="1"/>
    </row>
    <row r="3" spans="1:36" ht="15.75">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16.5"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44838</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5" t="s">
        <v>9</v>
      </c>
      <c r="B6" s="268" t="s">
        <v>142</v>
      </c>
      <c r="C6" s="269"/>
      <c r="D6" s="269"/>
      <c r="E6" s="269"/>
      <c r="F6" s="269"/>
      <c r="G6" s="269"/>
      <c r="H6" s="270"/>
      <c r="I6" s="16"/>
      <c r="J6" s="22"/>
      <c r="K6" s="25" t="s">
        <v>11</v>
      </c>
      <c r="L6" s="24"/>
      <c r="M6" s="271">
        <v>45321</v>
      </c>
      <c r="N6" s="272"/>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19.5" customHeight="1" thickBot="1">
      <c r="A8" s="45" t="s">
        <v>12</v>
      </c>
      <c r="B8" s="273" t="s">
        <v>143</v>
      </c>
      <c r="C8" s="274"/>
      <c r="D8" s="274"/>
      <c r="E8" s="274"/>
      <c r="F8" s="274"/>
      <c r="G8" s="274"/>
      <c r="H8" s="274"/>
      <c r="I8" s="275"/>
      <c r="J8" s="16"/>
      <c r="K8" s="20" t="s">
        <v>14</v>
      </c>
      <c r="L8" s="20"/>
      <c r="M8" s="20" t="s">
        <v>15</v>
      </c>
      <c r="N8" s="20" t="s">
        <v>144</v>
      </c>
      <c r="O8" s="20" t="s">
        <v>16</v>
      </c>
      <c r="P8" s="16"/>
      <c r="Q8" s="16"/>
      <c r="R8" s="16"/>
      <c r="S8" s="16"/>
      <c r="T8" s="16"/>
      <c r="U8" s="16"/>
      <c r="V8" s="16"/>
      <c r="W8" s="16"/>
      <c r="X8" s="16"/>
      <c r="Y8" s="16"/>
      <c r="Z8" s="16"/>
      <c r="AA8" s="16"/>
      <c r="AB8" s="16"/>
      <c r="AC8" s="17"/>
      <c r="AD8" s="16"/>
      <c r="AE8" s="1"/>
      <c r="AF8" s="1"/>
      <c r="AG8" s="1"/>
      <c r="AH8" s="1"/>
      <c r="AI8" s="1"/>
      <c r="AJ8" s="1"/>
    </row>
    <row r="9" spans="1:36" ht="35.25" customHeight="1" thickBot="1">
      <c r="A9" s="45" t="s">
        <v>17</v>
      </c>
      <c r="B9" s="273" t="s">
        <v>145</v>
      </c>
      <c r="C9" s="274"/>
      <c r="D9" s="274"/>
      <c r="E9" s="274"/>
      <c r="F9" s="274"/>
      <c r="G9" s="274"/>
      <c r="H9" s="274"/>
      <c r="I9" s="275"/>
      <c r="J9" s="16"/>
      <c r="K9" s="47"/>
      <c r="L9" s="21"/>
      <c r="M9" s="47"/>
      <c r="N9" s="47" t="s">
        <v>146</v>
      </c>
      <c r="O9" s="47"/>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472" t="s">
        <v>20</v>
      </c>
      <c r="B12" s="473"/>
      <c r="C12" s="473"/>
      <c r="D12" s="474"/>
      <c r="E12" s="475" t="s">
        <v>21</v>
      </c>
      <c r="F12" s="476"/>
      <c r="G12" s="476"/>
      <c r="H12" s="476"/>
      <c r="I12" s="476"/>
      <c r="J12" s="476"/>
      <c r="K12" s="476"/>
      <c r="L12" s="476"/>
      <c r="M12" s="476"/>
      <c r="N12" s="476"/>
      <c r="O12" s="476"/>
      <c r="P12" s="476"/>
      <c r="Q12" s="476"/>
      <c r="R12" s="476"/>
      <c r="S12" s="476"/>
      <c r="T12" s="476"/>
      <c r="U12" s="476"/>
      <c r="V12" s="476"/>
      <c r="W12" s="476"/>
      <c r="X12" s="477"/>
      <c r="Y12" s="31"/>
      <c r="Z12" s="249" t="s">
        <v>22</v>
      </c>
      <c r="AA12" s="250"/>
      <c r="AB12" s="250"/>
      <c r="AC12" s="250"/>
      <c r="AD12" s="251"/>
      <c r="AE12" s="1"/>
      <c r="AF12" s="249" t="s">
        <v>23</v>
      </c>
      <c r="AG12" s="251"/>
      <c r="AH12" s="1"/>
      <c r="AI12" s="1"/>
      <c r="AJ12" s="1"/>
    </row>
    <row r="13" spans="1:36">
      <c r="A13" s="462" t="s">
        <v>147</v>
      </c>
      <c r="B13" s="440" t="s">
        <v>148</v>
      </c>
      <c r="C13" s="440" t="s">
        <v>26</v>
      </c>
      <c r="D13" s="441" t="s">
        <v>27</v>
      </c>
      <c r="E13" s="465" t="s">
        <v>28</v>
      </c>
      <c r="F13" s="466"/>
      <c r="G13" s="466"/>
      <c r="H13" s="466"/>
      <c r="I13" s="467" t="s">
        <v>29</v>
      </c>
      <c r="J13" s="468"/>
      <c r="K13" s="468"/>
      <c r="L13" s="468"/>
      <c r="M13" s="468"/>
      <c r="N13" s="468"/>
      <c r="O13" s="468"/>
      <c r="P13" s="468"/>
      <c r="Q13" s="468"/>
      <c r="R13" s="55"/>
      <c r="S13" s="55"/>
      <c r="T13" s="467" t="s">
        <v>30</v>
      </c>
      <c r="U13" s="468"/>
      <c r="V13" s="468"/>
      <c r="W13" s="468"/>
      <c r="X13" s="469"/>
      <c r="Y13" s="31"/>
      <c r="Z13" s="252"/>
      <c r="AA13" s="253"/>
      <c r="AB13" s="253"/>
      <c r="AC13" s="253"/>
      <c r="AD13" s="254"/>
      <c r="AE13" s="1"/>
      <c r="AF13" s="252"/>
      <c r="AG13" s="254"/>
      <c r="AH13" s="2"/>
      <c r="AI13" s="2"/>
      <c r="AJ13" s="2"/>
    </row>
    <row r="14" spans="1:36" ht="15.75" thickBot="1">
      <c r="A14" s="462"/>
      <c r="B14" s="440"/>
      <c r="C14" s="440"/>
      <c r="D14" s="441"/>
      <c r="E14" s="470" t="s">
        <v>31</v>
      </c>
      <c r="F14" s="471"/>
      <c r="G14" s="471"/>
      <c r="H14" s="471"/>
      <c r="I14" s="457" t="s">
        <v>32</v>
      </c>
      <c r="J14" s="458" t="s">
        <v>33</v>
      </c>
      <c r="K14" s="458" t="s">
        <v>34</v>
      </c>
      <c r="L14" s="459" t="s">
        <v>35</v>
      </c>
      <c r="M14" s="440" t="s">
        <v>36</v>
      </c>
      <c r="N14" s="461" t="s">
        <v>37</v>
      </c>
      <c r="O14" s="438" t="s">
        <v>38</v>
      </c>
      <c r="P14" s="440" t="s">
        <v>39</v>
      </c>
      <c r="Q14" s="438" t="s">
        <v>40</v>
      </c>
      <c r="R14" s="438" t="s">
        <v>41</v>
      </c>
      <c r="S14" s="56"/>
      <c r="T14" s="455" t="s">
        <v>42</v>
      </c>
      <c r="U14" s="440" t="s">
        <v>43</v>
      </c>
      <c r="V14" s="438" t="s">
        <v>44</v>
      </c>
      <c r="W14" s="440" t="s">
        <v>45</v>
      </c>
      <c r="X14" s="441"/>
      <c r="Y14" s="38"/>
      <c r="Z14" s="255"/>
      <c r="AA14" s="256"/>
      <c r="AB14" s="256"/>
      <c r="AC14" s="256"/>
      <c r="AD14" s="257"/>
      <c r="AE14" s="2"/>
      <c r="AF14" s="255"/>
      <c r="AG14" s="257"/>
      <c r="AH14" s="2"/>
      <c r="AI14" s="1"/>
      <c r="AJ14" s="2"/>
    </row>
    <row r="15" spans="1:36" ht="57">
      <c r="A15" s="463"/>
      <c r="B15" s="438"/>
      <c r="C15" s="438"/>
      <c r="D15" s="464"/>
      <c r="E15" s="58" t="s">
        <v>46</v>
      </c>
      <c r="F15" s="59" t="s">
        <v>47</v>
      </c>
      <c r="G15" s="60"/>
      <c r="H15" s="57" t="s">
        <v>48</v>
      </c>
      <c r="I15" s="455"/>
      <c r="J15" s="458"/>
      <c r="K15" s="458"/>
      <c r="L15" s="460"/>
      <c r="M15" s="440"/>
      <c r="N15" s="439"/>
      <c r="O15" s="439"/>
      <c r="P15" s="440"/>
      <c r="Q15" s="439"/>
      <c r="R15" s="439"/>
      <c r="S15" s="61"/>
      <c r="T15" s="456"/>
      <c r="U15" s="440"/>
      <c r="V15" s="439"/>
      <c r="W15" s="53" t="s">
        <v>49</v>
      </c>
      <c r="X15" s="54" t="s">
        <v>50</v>
      </c>
      <c r="Y15" s="38"/>
      <c r="Z15" s="41" t="s">
        <v>51</v>
      </c>
      <c r="AA15" s="50" t="s">
        <v>52</v>
      </c>
      <c r="AB15" s="50" t="s">
        <v>53</v>
      </c>
      <c r="AC15" s="50" t="s">
        <v>54</v>
      </c>
      <c r="AD15" s="52" t="s">
        <v>55</v>
      </c>
      <c r="AE15" s="2"/>
      <c r="AF15" s="41" t="s">
        <v>56</v>
      </c>
      <c r="AG15" s="48" t="s">
        <v>57</v>
      </c>
      <c r="AH15" s="2"/>
      <c r="AI15" s="1"/>
      <c r="AJ15" s="2"/>
    </row>
    <row r="16" spans="1:36">
      <c r="A16" s="442">
        <v>1</v>
      </c>
      <c r="B16" s="444" t="s">
        <v>149</v>
      </c>
      <c r="C16" s="447" t="s">
        <v>150</v>
      </c>
      <c r="D16" s="447" t="s">
        <v>151</v>
      </c>
      <c r="E16" s="450" t="s">
        <v>61</v>
      </c>
      <c r="F16" s="453" t="s">
        <v>62</v>
      </c>
      <c r="G16" s="418" t="str">
        <f>+CONCATENATE(E16," - ",F16)</f>
        <v>MUY BAJA - MODERADO</v>
      </c>
      <c r="H16" s="421" t="str">
        <f>+VLOOKUP(G16,[4]Datos!D3:E17,2,FALSE)</f>
        <v>MODERADO</v>
      </c>
      <c r="I16" s="432" t="s">
        <v>152</v>
      </c>
      <c r="J16" s="62" t="s">
        <v>64</v>
      </c>
      <c r="K16" s="63" t="s">
        <v>65</v>
      </c>
      <c r="L16" s="64">
        <f>IF(K16="ASIGNADO",15,IF(K16="NO ASIGNADO",0,""))</f>
        <v>15</v>
      </c>
      <c r="M16" s="434">
        <f>SUM(L16:L22)</f>
        <v>100</v>
      </c>
      <c r="N16" s="415" t="s">
        <v>66</v>
      </c>
      <c r="O16" s="436">
        <f>IF(O19="DÉBIL",0,IF(O19="MODERADO",50,IF(O19="FUERTE",100,"")))</f>
        <v>100</v>
      </c>
      <c r="P16" s="415" t="str">
        <f>IF(AND(M19="FUERTE",N16="FUERTE (SIEMPRE SE EJECUTA)"),"NO","SÍ")</f>
        <v>NO</v>
      </c>
      <c r="Q16" s="437" t="s">
        <v>67</v>
      </c>
      <c r="R16" s="415" t="str">
        <f>IF(AND(E16="MUY BAJA",Q19=2),"MUY BAJA",IF(AND(E16="BAJA",Q19=2),"MUY BAJA",IF(AND(E16="MEDIA",Q19=2),"MUY BAJA",IF(AND(E16="ALTA",Q19=2),"BAJA",IF(AND(E16="MUY ALTA",Q19=2),"MEDIA",IF(AND(E16="MUY BAJA",Q19=1),"MUY BAJA",IF(AND(E16="BAJA",Q19=1),"MUY BAJA",IF(AND(E16="MEDIA",Q19=1),"BAJA",IF(AND(E16="ALTA",Q19=1),"MEDIA",IF(AND(E16="MUY ALTA",Q19=1),"ALTA",E16))))))))))</f>
        <v>MUY BAJA</v>
      </c>
      <c r="S16" s="418" t="str">
        <f>+CONCATENATE(R16," - ",F16)</f>
        <v>MUY BAJA - MODERADO</v>
      </c>
      <c r="T16" s="421" t="str">
        <f>+VLOOKUP(S16,[4]Datos!$D$3:$E$17,2,FALSE)</f>
        <v>MODERADO</v>
      </c>
      <c r="U16" s="424" t="s">
        <v>68</v>
      </c>
      <c r="V16" s="427" t="s">
        <v>153</v>
      </c>
      <c r="W16" s="429" t="s">
        <v>154</v>
      </c>
      <c r="X16" s="403" t="s">
        <v>155</v>
      </c>
      <c r="Y16" s="39"/>
      <c r="Z16" s="406">
        <v>45538</v>
      </c>
      <c r="AA16" s="409" t="s">
        <v>156</v>
      </c>
      <c r="AB16" s="409" t="s">
        <v>157</v>
      </c>
      <c r="AC16" s="409" t="s">
        <v>158</v>
      </c>
      <c r="AD16" s="413"/>
      <c r="AE16" s="1"/>
      <c r="AF16" s="385" t="s">
        <v>159</v>
      </c>
      <c r="AG16" s="385" t="s">
        <v>382</v>
      </c>
      <c r="AH16" s="1"/>
      <c r="AI16" s="1"/>
      <c r="AJ16" s="1"/>
    </row>
    <row r="17" spans="1:36" ht="30">
      <c r="A17" s="442"/>
      <c r="B17" s="445"/>
      <c r="C17" s="448"/>
      <c r="D17" s="448"/>
      <c r="E17" s="451"/>
      <c r="F17" s="453"/>
      <c r="G17" s="419"/>
      <c r="H17" s="422"/>
      <c r="I17" s="432"/>
      <c r="J17" s="65" t="s">
        <v>78</v>
      </c>
      <c r="K17" s="66" t="s">
        <v>79</v>
      </c>
      <c r="L17" s="67">
        <f>IF(K17="ADECUADO",15,IF(K17="INADECUADO",0,""))</f>
        <v>15</v>
      </c>
      <c r="M17" s="435"/>
      <c r="N17" s="416"/>
      <c r="O17" s="436"/>
      <c r="P17" s="416"/>
      <c r="Q17" s="437"/>
      <c r="R17" s="416"/>
      <c r="S17" s="419"/>
      <c r="T17" s="422"/>
      <c r="U17" s="425"/>
      <c r="V17" s="428"/>
      <c r="W17" s="430"/>
      <c r="X17" s="405"/>
      <c r="Y17" s="39"/>
      <c r="Z17" s="407"/>
      <c r="AA17" s="410"/>
      <c r="AB17" s="409"/>
      <c r="AC17" s="409"/>
      <c r="AD17" s="413"/>
      <c r="AE17" s="1"/>
      <c r="AF17" s="386"/>
      <c r="AG17" s="385"/>
      <c r="AH17" s="1"/>
      <c r="AI17" s="1"/>
      <c r="AJ17" s="1"/>
    </row>
    <row r="18" spans="1:36" ht="60">
      <c r="A18" s="442"/>
      <c r="B18" s="445"/>
      <c r="C18" s="448"/>
      <c r="D18" s="448"/>
      <c r="E18" s="451"/>
      <c r="F18" s="453"/>
      <c r="G18" s="419"/>
      <c r="H18" s="422"/>
      <c r="I18" s="432"/>
      <c r="J18" s="68" t="s">
        <v>80</v>
      </c>
      <c r="K18" s="66" t="s">
        <v>81</v>
      </c>
      <c r="L18" s="67">
        <f>IF(K18="OPORTUNA",15,IF(K18="INOPORTUNA",0,""))</f>
        <v>15</v>
      </c>
      <c r="M18" s="435"/>
      <c r="N18" s="416"/>
      <c r="O18" s="436"/>
      <c r="P18" s="416"/>
      <c r="Q18" s="69" t="s">
        <v>82</v>
      </c>
      <c r="R18" s="416"/>
      <c r="S18" s="419"/>
      <c r="T18" s="422"/>
      <c r="U18" s="425"/>
      <c r="V18" s="428"/>
      <c r="W18" s="430"/>
      <c r="X18" s="405"/>
      <c r="Y18" s="39"/>
      <c r="Z18" s="407"/>
      <c r="AA18" s="410"/>
      <c r="AB18" s="409"/>
      <c r="AC18" s="409"/>
      <c r="AD18" s="413"/>
      <c r="AE18" s="1"/>
      <c r="AF18" s="386"/>
      <c r="AG18" s="385"/>
      <c r="AH18" s="1"/>
      <c r="AI18" s="1"/>
      <c r="AJ18" s="1"/>
    </row>
    <row r="19" spans="1:36" ht="60">
      <c r="A19" s="442"/>
      <c r="B19" s="445"/>
      <c r="C19" s="448"/>
      <c r="D19" s="448"/>
      <c r="E19" s="451"/>
      <c r="F19" s="453"/>
      <c r="G19" s="419"/>
      <c r="H19" s="422"/>
      <c r="I19" s="432"/>
      <c r="J19" s="65" t="s">
        <v>160</v>
      </c>
      <c r="K19" s="66" t="s">
        <v>84</v>
      </c>
      <c r="L19" s="67">
        <f>IF(K19="PREVENIR",15,IF(K19="DETECTAR",10,IF(K19="NO ES UN CONTROL",0,"")))</f>
        <v>15</v>
      </c>
      <c r="M19" s="389" t="str">
        <f>IF(M16&lt;86,"DÉBIL",IF(M16&lt;96,"MODERADO",IF(M16&lt;101,"FUERTE","")))</f>
        <v>FUERTE</v>
      </c>
      <c r="N19" s="416"/>
      <c r="O19" s="392" t="str">
        <f>IF(AND(M19="FUERTE",N16="FUERTE (SIEMPRE SE EJECUTA)"),"FUERTE",IF(OR(M19="DÉBIL",N16="DÉBIL (NO SE EJECUTA)"),"DÉBIL",IF(OR(M19="MODERADO",N16="MODERADO (ALGUNAS VECES)"),"MODERADO")))</f>
        <v>FUERTE</v>
      </c>
      <c r="P19" s="416"/>
      <c r="Q19" s="394">
        <f>IF(AND($O$19="FUERTE",$Q$16="DIRECTAMENTE"),2,IF(AND($O$19="FUERTE",$Q$16="DIRECTAMENTE"),2,IF(AND($O$19="FUERTE",$Q$16="DIRECTAMENTE"),2,IF(AND($O$19="FUERTE",$Q$16="NO DISMINUYE"),0,IF(AND($O$19="MODERADO",$Q$16="DIRECTAMENTE"),1,IF(AND($O$19="MODERADO",$Q$16="DIRECTAMENTE"),1,IF(AND($O$19="MODERADO",$Q$16="DIRECTAMENTE"),1,IF(AND($O$19="MODERADO",$Q$16="NO DISMINUYE"),0,"N/A"))))))))</f>
        <v>2</v>
      </c>
      <c r="R19" s="416"/>
      <c r="S19" s="419"/>
      <c r="T19" s="422"/>
      <c r="U19" s="425"/>
      <c r="V19" s="397" t="s">
        <v>85</v>
      </c>
      <c r="W19" s="430"/>
      <c r="X19" s="399" t="s">
        <v>86</v>
      </c>
      <c r="Y19" s="40"/>
      <c r="Z19" s="407"/>
      <c r="AA19" s="410"/>
      <c r="AB19" s="409"/>
      <c r="AC19" s="409"/>
      <c r="AD19" s="413"/>
      <c r="AE19" s="1"/>
      <c r="AF19" s="386"/>
      <c r="AG19" s="385"/>
      <c r="AH19" s="1"/>
      <c r="AI19" s="1"/>
      <c r="AJ19" s="1"/>
    </row>
    <row r="20" spans="1:36" ht="45">
      <c r="A20" s="442"/>
      <c r="B20" s="445"/>
      <c r="C20" s="448"/>
      <c r="D20" s="448"/>
      <c r="E20" s="451"/>
      <c r="F20" s="453"/>
      <c r="G20" s="419"/>
      <c r="H20" s="422"/>
      <c r="I20" s="432"/>
      <c r="J20" s="65" t="s">
        <v>87</v>
      </c>
      <c r="K20" s="66" t="s">
        <v>88</v>
      </c>
      <c r="L20" s="67">
        <f>IF(K20="CONFIABLE",15,IF(K20="NO CONFIABLE",0,""))</f>
        <v>15</v>
      </c>
      <c r="M20" s="390"/>
      <c r="N20" s="416"/>
      <c r="O20" s="392"/>
      <c r="P20" s="416"/>
      <c r="Q20" s="395"/>
      <c r="R20" s="416"/>
      <c r="S20" s="419"/>
      <c r="T20" s="422"/>
      <c r="U20" s="425"/>
      <c r="V20" s="398"/>
      <c r="W20" s="430"/>
      <c r="X20" s="400"/>
      <c r="Y20" s="40"/>
      <c r="Z20" s="407"/>
      <c r="AA20" s="410"/>
      <c r="AB20" s="409"/>
      <c r="AC20" s="409"/>
      <c r="AD20" s="413"/>
      <c r="AE20" s="1"/>
      <c r="AF20" s="386"/>
      <c r="AG20" s="385"/>
      <c r="AH20" s="1"/>
      <c r="AI20" s="1"/>
      <c r="AJ20" s="1"/>
    </row>
    <row r="21" spans="1:36" ht="45">
      <c r="A21" s="442"/>
      <c r="B21" s="445"/>
      <c r="C21" s="448"/>
      <c r="D21" s="448"/>
      <c r="E21" s="451"/>
      <c r="F21" s="453"/>
      <c r="G21" s="419"/>
      <c r="H21" s="422"/>
      <c r="I21" s="432"/>
      <c r="J21" s="65" t="s">
        <v>89</v>
      </c>
      <c r="K21" s="66" t="s">
        <v>90</v>
      </c>
      <c r="L21" s="67">
        <f>IF(K21="SE INVESTIGAN Y SE RESUELVEN OPORTUNAMENTE",15,IF(K21="NO SE INVESTIGAN Y SE RESUELVEN OPORTUNAMENTE",0,""))</f>
        <v>15</v>
      </c>
      <c r="M21" s="390"/>
      <c r="N21" s="416"/>
      <c r="O21" s="392"/>
      <c r="P21" s="416"/>
      <c r="Q21" s="395"/>
      <c r="R21" s="416"/>
      <c r="S21" s="419"/>
      <c r="T21" s="422"/>
      <c r="U21" s="425"/>
      <c r="V21" s="401"/>
      <c r="W21" s="430"/>
      <c r="X21" s="403" t="s">
        <v>161</v>
      </c>
      <c r="Y21" s="39"/>
      <c r="Z21" s="407"/>
      <c r="AA21" s="410"/>
      <c r="AB21" s="409"/>
      <c r="AC21" s="409"/>
      <c r="AD21" s="413"/>
      <c r="AE21" s="1"/>
      <c r="AF21" s="386"/>
      <c r="AG21" s="385"/>
      <c r="AH21" s="1"/>
      <c r="AI21" s="1"/>
      <c r="AJ21" s="1"/>
    </row>
    <row r="22" spans="1:36" ht="408.75" customHeight="1" thickBot="1">
      <c r="A22" s="443"/>
      <c r="B22" s="446"/>
      <c r="C22" s="449"/>
      <c r="D22" s="449"/>
      <c r="E22" s="452"/>
      <c r="F22" s="454"/>
      <c r="G22" s="420"/>
      <c r="H22" s="423"/>
      <c r="I22" s="433"/>
      <c r="J22" s="70" t="s">
        <v>92</v>
      </c>
      <c r="K22" s="71" t="s">
        <v>93</v>
      </c>
      <c r="L22" s="72">
        <f>IF(K22="COMPLETA",10,IF(K22="INCOMPLETA",5,IF(K22="NO EXISTE",0,"")))</f>
        <v>10</v>
      </c>
      <c r="M22" s="391"/>
      <c r="N22" s="417"/>
      <c r="O22" s="393"/>
      <c r="P22" s="417"/>
      <c r="Q22" s="396"/>
      <c r="R22" s="417"/>
      <c r="S22" s="420"/>
      <c r="T22" s="423"/>
      <c r="U22" s="426"/>
      <c r="V22" s="402"/>
      <c r="W22" s="431"/>
      <c r="X22" s="404"/>
      <c r="Y22" s="39"/>
      <c r="Z22" s="408"/>
      <c r="AA22" s="411"/>
      <c r="AB22" s="412"/>
      <c r="AC22" s="412"/>
      <c r="AD22" s="414"/>
      <c r="AE22" s="1"/>
      <c r="AF22" s="387"/>
      <c r="AG22" s="388"/>
      <c r="AH22" s="1"/>
      <c r="AI22" s="1"/>
      <c r="AJ22" s="1"/>
    </row>
    <row r="23" spans="1:36">
      <c r="AA23">
        <v>34</v>
      </c>
    </row>
  </sheetData>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29" priority="4" operator="containsText" text="EXTREMO">
      <formula>NOT(ISERROR(SEARCH("EXTREMO",H16)))</formula>
    </cfRule>
    <cfRule type="containsText" dxfId="28" priority="5" operator="containsText" text="ALTO">
      <formula>NOT(ISERROR(SEARCH("ALTO",H16)))</formula>
    </cfRule>
    <cfRule type="containsText" dxfId="27" priority="6" operator="containsText" text="MODERADO">
      <formula>NOT(ISERROR(SEARCH("MODERADO",H16)))</formula>
    </cfRule>
  </conditionalFormatting>
  <conditionalFormatting sqref="T16:T22">
    <cfRule type="containsText" dxfId="26" priority="1" operator="containsText" text="EXTREMO">
      <formula>NOT(ISERROR(SEARCH("EXTREMO",T16)))</formula>
    </cfRule>
    <cfRule type="containsText" dxfId="25" priority="2" operator="containsText" text="ALTO">
      <formula>NOT(ISERROR(SEARCH("ALTO",T16)))</formula>
    </cfRule>
    <cfRule type="containsText" dxfId="24" priority="3" operator="containsText" text="MODERADO">
      <formula>NOT(ISERROR(SEARCH("MODERADO",T16)))</formula>
    </cfRule>
  </conditionalFormatting>
  <dataValidations count="1">
    <dataValidation type="list" allowBlank="1" showInputMessage="1" showErrorMessage="1" sqref="Q16:Q17" xr:uid="{96F35347-1813-4D34-8372-7E076378DA0D}">
      <formula1>$AE$19:$AE$21</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54A4-9FAC-4A15-9F06-8A3FB2709B72}">
  <dimension ref="A1:AJ36"/>
  <sheetViews>
    <sheetView zoomScale="70" zoomScaleNormal="70" workbookViewId="0">
      <selection activeCell="B3" sqref="B3:AC4"/>
    </sheetView>
  </sheetViews>
  <sheetFormatPr baseColWidth="10" defaultColWidth="11.42578125" defaultRowHeight="15"/>
  <cols>
    <col min="1" max="1" width="36.85546875" customWidth="1"/>
    <col min="2" max="2" width="32.5703125" hidden="1" customWidth="1"/>
    <col min="3" max="4" width="32.5703125" customWidth="1"/>
    <col min="5" max="7" width="20.85546875" customWidth="1"/>
    <col min="8" max="8" width="25.42578125" customWidth="1"/>
    <col min="9" max="9" width="62.42578125" customWidth="1"/>
    <col min="10" max="10" width="53.7109375" customWidth="1"/>
    <col min="11" max="11" width="24.5703125" customWidth="1"/>
    <col min="13" max="15" width="24.5703125" customWidth="1"/>
    <col min="16" max="16" width="19.7109375" customWidth="1"/>
    <col min="17" max="20" width="25.140625" customWidth="1"/>
    <col min="21" max="21" width="16.5703125" customWidth="1"/>
    <col min="22" max="22" width="42.85546875" customWidth="1"/>
    <col min="23" max="23" width="42.5703125" customWidth="1"/>
    <col min="24" max="24" width="25.42578125" customWidth="1"/>
    <col min="25" max="25" width="1.7109375" customWidth="1"/>
    <col min="26" max="26" width="33.42578125" customWidth="1"/>
    <col min="27" max="27" width="50.5703125" customWidth="1"/>
    <col min="28" max="28" width="33.42578125" customWidth="1"/>
    <col min="29" max="29" width="40.28515625" customWidth="1"/>
    <col min="30" max="30" width="34.85546875" customWidth="1"/>
    <col min="31" max="31" width="2.28515625" customWidth="1"/>
    <col min="32" max="32" width="42.5703125" customWidth="1"/>
    <col min="33" max="33" width="50.28515625" customWidth="1"/>
  </cols>
  <sheetData>
    <row r="1" spans="1:36" ht="26.25" customHeight="1">
      <c r="A1" s="282"/>
      <c r="B1" s="283" t="s">
        <v>272</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273</v>
      </c>
      <c r="AH1" s="1"/>
      <c r="AI1" s="1"/>
      <c r="AJ1" s="1"/>
    </row>
    <row r="2" spans="1:36" ht="26.25" customHeight="1"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274</v>
      </c>
      <c r="AH2" s="1"/>
      <c r="AI2" s="1"/>
      <c r="AJ2" s="1"/>
    </row>
    <row r="3" spans="1:36" ht="26.25" customHeight="1">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26.25" customHeight="1"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43846</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5" t="s">
        <v>9</v>
      </c>
      <c r="B6" s="268" t="s">
        <v>275</v>
      </c>
      <c r="C6" s="269"/>
      <c r="D6" s="269"/>
      <c r="E6" s="269"/>
      <c r="F6" s="269"/>
      <c r="G6" s="269"/>
      <c r="H6" s="270"/>
      <c r="I6" s="16"/>
      <c r="J6" s="22"/>
      <c r="K6" s="25" t="s">
        <v>11</v>
      </c>
      <c r="L6" s="24"/>
      <c r="M6" s="271">
        <v>45321</v>
      </c>
      <c r="N6" s="272"/>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16.5" thickBot="1">
      <c r="A8" s="45" t="s">
        <v>12</v>
      </c>
      <c r="B8" s="521" t="s">
        <v>276</v>
      </c>
      <c r="C8" s="522"/>
      <c r="D8" s="522"/>
      <c r="E8" s="522"/>
      <c r="F8" s="522"/>
      <c r="G8" s="522"/>
      <c r="H8" s="522"/>
      <c r="I8" s="523"/>
      <c r="J8" s="97"/>
      <c r="K8" s="20" t="s">
        <v>14</v>
      </c>
      <c r="L8" s="20"/>
      <c r="M8" s="20" t="s">
        <v>15</v>
      </c>
      <c r="N8" s="20" t="s">
        <v>16</v>
      </c>
      <c r="O8" s="20" t="s">
        <v>16</v>
      </c>
      <c r="P8" s="16"/>
      <c r="Q8" s="16"/>
      <c r="R8" s="16"/>
      <c r="S8" s="16"/>
      <c r="T8" s="16"/>
      <c r="U8" s="16"/>
      <c r="V8" s="16"/>
      <c r="W8" s="16"/>
      <c r="X8" s="16"/>
      <c r="Y8" s="16"/>
      <c r="Z8" s="16"/>
      <c r="AA8" s="16"/>
      <c r="AB8" s="16"/>
      <c r="AC8" s="17"/>
      <c r="AD8" s="16"/>
      <c r="AE8" s="1"/>
      <c r="AF8" s="1"/>
      <c r="AG8" s="1"/>
      <c r="AH8" s="1"/>
      <c r="AI8" s="1"/>
      <c r="AJ8" s="1"/>
    </row>
    <row r="9" spans="1:36" ht="27" thickBot="1">
      <c r="A9" s="45" t="s">
        <v>17</v>
      </c>
      <c r="B9" s="521" t="s">
        <v>277</v>
      </c>
      <c r="C9" s="522"/>
      <c r="D9" s="522"/>
      <c r="E9" s="522"/>
      <c r="F9" s="522"/>
      <c r="G9" s="522"/>
      <c r="H9" s="522"/>
      <c r="I9" s="523"/>
      <c r="J9" s="97"/>
      <c r="K9" s="47" t="s">
        <v>19</v>
      </c>
      <c r="L9" s="21"/>
      <c r="M9" s="21"/>
      <c r="N9" s="21"/>
      <c r="O9" s="21"/>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276" t="s">
        <v>20</v>
      </c>
      <c r="B12" s="277"/>
      <c r="C12" s="277"/>
      <c r="D12" s="278"/>
      <c r="E12" s="279" t="s">
        <v>21</v>
      </c>
      <c r="F12" s="280"/>
      <c r="G12" s="280"/>
      <c r="H12" s="280"/>
      <c r="I12" s="280"/>
      <c r="J12" s="280"/>
      <c r="K12" s="280"/>
      <c r="L12" s="280"/>
      <c r="M12" s="280"/>
      <c r="N12" s="280"/>
      <c r="O12" s="280"/>
      <c r="P12" s="280"/>
      <c r="Q12" s="280"/>
      <c r="R12" s="280"/>
      <c r="S12" s="280"/>
      <c r="T12" s="280"/>
      <c r="U12" s="280"/>
      <c r="V12" s="280"/>
      <c r="W12" s="280"/>
      <c r="X12" s="281"/>
      <c r="Y12" s="31"/>
      <c r="Z12" s="249" t="s">
        <v>22</v>
      </c>
      <c r="AA12" s="250"/>
      <c r="AB12" s="250"/>
      <c r="AC12" s="250"/>
      <c r="AD12" s="251"/>
      <c r="AE12" s="1"/>
      <c r="AF12" s="249" t="s">
        <v>23</v>
      </c>
      <c r="AG12" s="251"/>
      <c r="AH12" s="1"/>
      <c r="AI12" s="1"/>
      <c r="AJ12" s="1"/>
    </row>
    <row r="13" spans="1:36">
      <c r="A13" s="258" t="s">
        <v>24</v>
      </c>
      <c r="B13" s="240" t="s">
        <v>148</v>
      </c>
      <c r="C13" s="240" t="s">
        <v>26</v>
      </c>
      <c r="D13" s="241" t="s">
        <v>27</v>
      </c>
      <c r="E13" s="261" t="s">
        <v>28</v>
      </c>
      <c r="F13" s="262"/>
      <c r="G13" s="262"/>
      <c r="H13" s="262"/>
      <c r="I13" s="263" t="s">
        <v>29</v>
      </c>
      <c r="J13" s="264"/>
      <c r="K13" s="264"/>
      <c r="L13" s="264"/>
      <c r="M13" s="264"/>
      <c r="N13" s="264"/>
      <c r="O13" s="264"/>
      <c r="P13" s="264"/>
      <c r="Q13" s="264"/>
      <c r="R13" s="27"/>
      <c r="S13" s="27"/>
      <c r="T13" s="263" t="s">
        <v>30</v>
      </c>
      <c r="U13" s="264"/>
      <c r="V13" s="264"/>
      <c r="W13" s="264"/>
      <c r="X13" s="265"/>
      <c r="Y13" s="31"/>
      <c r="Z13" s="252"/>
      <c r="AA13" s="253"/>
      <c r="AB13" s="253"/>
      <c r="AC13" s="253"/>
      <c r="AD13" s="254"/>
      <c r="AE13" s="1"/>
      <c r="AF13" s="252"/>
      <c r="AG13" s="254"/>
      <c r="AH13" s="2"/>
      <c r="AI13" s="2"/>
      <c r="AJ13" s="2"/>
    </row>
    <row r="14" spans="1:36" ht="15.75" thickBot="1">
      <c r="A14" s="258"/>
      <c r="B14" s="240"/>
      <c r="C14" s="240"/>
      <c r="D14" s="241"/>
      <c r="E14" s="266" t="s">
        <v>31</v>
      </c>
      <c r="F14" s="267"/>
      <c r="G14" s="267"/>
      <c r="H14" s="267"/>
      <c r="I14" s="244" t="s">
        <v>32</v>
      </c>
      <c r="J14" s="245" t="s">
        <v>33</v>
      </c>
      <c r="K14" s="245" t="s">
        <v>34</v>
      </c>
      <c r="L14" s="246" t="s">
        <v>35</v>
      </c>
      <c r="M14" s="240" t="s">
        <v>36</v>
      </c>
      <c r="N14" s="248" t="s">
        <v>37</v>
      </c>
      <c r="O14" s="238" t="s">
        <v>38</v>
      </c>
      <c r="P14" s="240" t="s">
        <v>39</v>
      </c>
      <c r="Q14" s="238" t="s">
        <v>40</v>
      </c>
      <c r="R14" s="238" t="s">
        <v>41</v>
      </c>
      <c r="S14" s="28"/>
      <c r="T14" s="242" t="s">
        <v>42</v>
      </c>
      <c r="U14" s="240" t="s">
        <v>43</v>
      </c>
      <c r="V14" s="238" t="s">
        <v>44</v>
      </c>
      <c r="W14" s="240" t="s">
        <v>45</v>
      </c>
      <c r="X14" s="241"/>
      <c r="Y14" s="38"/>
      <c r="Z14" s="255"/>
      <c r="AA14" s="256"/>
      <c r="AB14" s="256"/>
      <c r="AC14" s="256"/>
      <c r="AD14" s="257"/>
      <c r="AE14" s="2"/>
      <c r="AF14" s="255"/>
      <c r="AG14" s="257"/>
      <c r="AH14" s="2"/>
      <c r="AI14" s="1"/>
      <c r="AJ14" s="2"/>
    </row>
    <row r="15" spans="1:36" ht="38.25">
      <c r="A15" s="259"/>
      <c r="B15" s="238"/>
      <c r="C15" s="238"/>
      <c r="D15" s="260"/>
      <c r="E15" s="32" t="s">
        <v>46</v>
      </c>
      <c r="F15" s="30" t="s">
        <v>47</v>
      </c>
      <c r="G15" s="3"/>
      <c r="H15" s="4" t="s">
        <v>48</v>
      </c>
      <c r="I15" s="242"/>
      <c r="J15" s="245"/>
      <c r="K15" s="245"/>
      <c r="L15" s="247"/>
      <c r="M15" s="240"/>
      <c r="N15" s="239"/>
      <c r="O15" s="239"/>
      <c r="P15" s="240"/>
      <c r="Q15" s="239"/>
      <c r="R15" s="239"/>
      <c r="S15" s="29"/>
      <c r="T15" s="243"/>
      <c r="U15" s="240"/>
      <c r="V15" s="239"/>
      <c r="W15" s="49" t="s">
        <v>49</v>
      </c>
      <c r="X15" s="33" t="s">
        <v>50</v>
      </c>
      <c r="Y15" s="38"/>
      <c r="Z15" s="41" t="s">
        <v>51</v>
      </c>
      <c r="AA15" s="50" t="s">
        <v>52</v>
      </c>
      <c r="AB15" s="50" t="s">
        <v>53</v>
      </c>
      <c r="AC15" s="50" t="s">
        <v>54</v>
      </c>
      <c r="AD15" s="52" t="s">
        <v>55</v>
      </c>
      <c r="AE15" s="2"/>
      <c r="AF15" s="41" t="s">
        <v>56</v>
      </c>
      <c r="AG15" s="52" t="s">
        <v>217</v>
      </c>
      <c r="AH15" s="2"/>
      <c r="AI15" s="1"/>
      <c r="AJ15" s="2"/>
    </row>
    <row r="16" spans="1:36" ht="15.75">
      <c r="A16" s="182">
        <v>1</v>
      </c>
      <c r="B16" s="184" t="s">
        <v>278</v>
      </c>
      <c r="C16" s="187" t="s">
        <v>279</v>
      </c>
      <c r="D16" s="108" t="s">
        <v>280</v>
      </c>
      <c r="E16" s="315" t="s">
        <v>61</v>
      </c>
      <c r="F16" s="164" t="s">
        <v>62</v>
      </c>
      <c r="G16" s="125" t="str">
        <f>+CONCATENATE(E16," - ",F16)</f>
        <v>MUY BAJA - MODERADO</v>
      </c>
      <c r="H16" s="128" t="str">
        <f>+VLOOKUP(G16,[5]Datos!D3:E17,2,FALSE)</f>
        <v>MODERADO</v>
      </c>
      <c r="I16" s="519" t="s">
        <v>281</v>
      </c>
      <c r="J16" s="5" t="s">
        <v>64</v>
      </c>
      <c r="K16" s="6" t="s">
        <v>65</v>
      </c>
      <c r="L16" s="7">
        <f>IF(K16="ASIGNADO",15,IF(K16="NO ASIGNADO",0,""))</f>
        <v>15</v>
      </c>
      <c r="M16" s="169">
        <f>SUM(L16:L22)</f>
        <v>100</v>
      </c>
      <c r="N16" s="171" t="s">
        <v>66</v>
      </c>
      <c r="O16" s="174">
        <f>IF(O19="DÉBIL",0,IF(O19="MODERADO",50,IF(O19="FUERTE",100,"")))</f>
        <v>100</v>
      </c>
      <c r="P16" s="110" t="str">
        <f>IF(AND(M19="FUERTE",N16="FUERTE (SIEMPRE SE EJECUTA)"),"NO","SÍ")</f>
        <v>NO</v>
      </c>
      <c r="Q16" s="124" t="s">
        <v>67</v>
      </c>
      <c r="R16" s="113" t="str">
        <f>IF(AND(E16="MUY BAJA",Q19=2),"MUY BAJA",IF(AND(E16="BAJA",Q19=2),"MUY BAJA",IF(AND(E16="MEDIA",Q19=2),"MUY BAJA",IF(AND(E16="ALTA",Q19=2),"BAJA",IF(AND(E16="MUY ALTA",Q19=2),"MEDIA",IF(AND(E16="MUY BAJA",Q19=1),"MUY BAJA",IF(AND(E16="BAJA",Q19=1),"MUY BAJA",IF(AND(E16="MEDIA",Q19=1),"BAJA",IF(AND(E16="ALTA",Q19=1),"MEDIA",IF(AND(E16="MUY ALTA",Q19=1),"ALTA",E16))))))))))</f>
        <v>MUY BAJA</v>
      </c>
      <c r="S16" s="125" t="str">
        <f>+CONCATENATE(R16," - ",F16)</f>
        <v>MUY BAJA - MODERADO</v>
      </c>
      <c r="T16" s="128" t="str">
        <f>+VLOOKUP(S16,[5]Datos!$D$3:$E$17,2,FALSE)</f>
        <v>MODERADO</v>
      </c>
      <c r="U16" s="155" t="s">
        <v>68</v>
      </c>
      <c r="V16" s="514" t="s">
        <v>282</v>
      </c>
      <c r="W16" s="516" t="s">
        <v>283</v>
      </c>
      <c r="X16" s="486" t="s">
        <v>284</v>
      </c>
      <c r="Y16" s="39"/>
      <c r="Z16" s="510">
        <v>45534</v>
      </c>
      <c r="AA16" s="505" t="s">
        <v>285</v>
      </c>
      <c r="AB16" s="505" t="s">
        <v>286</v>
      </c>
      <c r="AC16" s="409" t="s">
        <v>287</v>
      </c>
      <c r="AD16" s="478" t="s">
        <v>288</v>
      </c>
      <c r="AE16" s="1"/>
      <c r="AF16" s="480" t="s">
        <v>289</v>
      </c>
      <c r="AG16" s="324" t="s">
        <v>290</v>
      </c>
      <c r="AH16" s="1"/>
      <c r="AI16" s="1"/>
      <c r="AJ16" s="1"/>
    </row>
    <row r="17" spans="1:36" ht="31.5">
      <c r="A17" s="182"/>
      <c r="B17" s="185"/>
      <c r="C17" s="188"/>
      <c r="D17" s="299"/>
      <c r="E17" s="316"/>
      <c r="F17" s="164"/>
      <c r="G17" s="126"/>
      <c r="H17" s="129"/>
      <c r="I17" s="519"/>
      <c r="J17" s="8" t="s">
        <v>78</v>
      </c>
      <c r="K17" s="9" t="s">
        <v>79</v>
      </c>
      <c r="L17" s="10">
        <f>IF(K17="ADECUADO",15,IF(K17="INADECUADO",0,""))</f>
        <v>15</v>
      </c>
      <c r="M17" s="170"/>
      <c r="N17" s="172"/>
      <c r="O17" s="174"/>
      <c r="P17" s="111"/>
      <c r="Q17" s="124"/>
      <c r="R17" s="114"/>
      <c r="S17" s="126"/>
      <c r="T17" s="129"/>
      <c r="U17" s="156"/>
      <c r="V17" s="515"/>
      <c r="W17" s="517"/>
      <c r="X17" s="299"/>
      <c r="Y17" s="39"/>
      <c r="Z17" s="511"/>
      <c r="AA17" s="506"/>
      <c r="AB17" s="506"/>
      <c r="AC17" s="409"/>
      <c r="AD17" s="478"/>
      <c r="AE17" s="1"/>
      <c r="AF17" s="481"/>
      <c r="AG17" s="324"/>
      <c r="AH17" s="1"/>
      <c r="AI17" s="1"/>
      <c r="AJ17" s="1"/>
    </row>
    <row r="18" spans="1:36" ht="63">
      <c r="A18" s="182"/>
      <c r="B18" s="185"/>
      <c r="C18" s="188"/>
      <c r="D18" s="299"/>
      <c r="E18" s="316"/>
      <c r="F18" s="164"/>
      <c r="G18" s="126"/>
      <c r="H18" s="129"/>
      <c r="I18" s="519"/>
      <c r="J18" s="11" t="s">
        <v>80</v>
      </c>
      <c r="K18" s="9" t="s">
        <v>81</v>
      </c>
      <c r="L18" s="10">
        <f>IF(K18="OPORTUNA",15,IF(K18="INOPORTUNA",0,""))</f>
        <v>15</v>
      </c>
      <c r="M18" s="170"/>
      <c r="N18" s="172"/>
      <c r="O18" s="174"/>
      <c r="P18" s="111"/>
      <c r="Q18" s="12" t="s">
        <v>82</v>
      </c>
      <c r="R18" s="114"/>
      <c r="S18" s="126"/>
      <c r="T18" s="129"/>
      <c r="U18" s="156"/>
      <c r="V18" s="515"/>
      <c r="W18" s="517"/>
      <c r="X18" s="299"/>
      <c r="Y18" s="39"/>
      <c r="Z18" s="511"/>
      <c r="AA18" s="506"/>
      <c r="AB18" s="506"/>
      <c r="AC18" s="409"/>
      <c r="AD18" s="478"/>
      <c r="AE18" s="1"/>
      <c r="AF18" s="481"/>
      <c r="AG18" s="324"/>
      <c r="AH18" s="1"/>
      <c r="AI18" s="1"/>
      <c r="AJ18" s="1"/>
    </row>
    <row r="19" spans="1:36" ht="63">
      <c r="A19" s="182"/>
      <c r="B19" s="185"/>
      <c r="C19" s="188"/>
      <c r="D19" s="299"/>
      <c r="E19" s="316"/>
      <c r="F19" s="164"/>
      <c r="G19" s="126"/>
      <c r="H19" s="129"/>
      <c r="I19" s="519"/>
      <c r="J19" s="8" t="s">
        <v>83</v>
      </c>
      <c r="K19" s="9" t="s">
        <v>84</v>
      </c>
      <c r="L19" s="10">
        <f>IF(K19="PREVENIR",15,IF(K19="DETECTAR",10,IF(K19="NO ES UN CONTROL",0,"")))</f>
        <v>15</v>
      </c>
      <c r="M19" s="116" t="str">
        <f>IF(M16&lt;86,"DÉBIL",IF(M16&lt;96,"MODERADO",IF(M16&lt;101,"FUERTE","")))</f>
        <v>FUERTE</v>
      </c>
      <c r="N19" s="172"/>
      <c r="O19" s="119" t="str">
        <f>IF(AND(M19="FUERTE",N16="FUERTE (SIEMPRE SE EJECUTA)"),"FUERTE",IF(OR(M19="DÉBIL",N16="DÉBIL (NO SE EJECUTA)"),"DÉBIL",IF(OR(M19="MODERADO",N16="MODERADO (ALGUNAS VECES)"),"MODERADO")))</f>
        <v>FUERTE</v>
      </c>
      <c r="P19" s="111"/>
      <c r="Q19" s="121">
        <f>IF(AND($O$19="FUERTE",$Q$16="DIRECTAMENTE"),2,IF(AND($O$19="FUERTE",$Q$16="DIRECTAMENTE"),2,IF(AND($O$19="FUERTE",$Q$16="DIRECTAMENTE"),2,IF(AND($O$19="FUERTE",$Q$16="NO DISMINUYE"),0,IF(AND($O$19="MODERADO",$Q$16="DIRECTAMENTE"),1,IF(AND($O$19="MODERADO",$Q$16="DIRECTAMENTE"),1,IF(AND($O$19="MODERADO",$Q$16="DIRECTAMENTE"),1,IF(AND($O$19="MODERADO",$Q$16="NO DISMINUYE"),0,"N/A"))))))))</f>
        <v>2</v>
      </c>
      <c r="R19" s="114"/>
      <c r="S19" s="126"/>
      <c r="T19" s="129"/>
      <c r="U19" s="156"/>
      <c r="V19" s="104" t="s">
        <v>85</v>
      </c>
      <c r="W19" s="517"/>
      <c r="X19" s="104" t="s">
        <v>86</v>
      </c>
      <c r="Y19" s="40"/>
      <c r="Z19" s="511"/>
      <c r="AA19" s="506"/>
      <c r="AB19" s="506"/>
      <c r="AC19" s="409"/>
      <c r="AD19" s="478"/>
      <c r="AE19" s="1"/>
      <c r="AF19" s="481"/>
      <c r="AG19" s="324"/>
      <c r="AH19" s="1"/>
      <c r="AI19" s="1"/>
      <c r="AJ19" s="1"/>
    </row>
    <row r="20" spans="1:36" ht="47.25">
      <c r="A20" s="182"/>
      <c r="B20" s="185"/>
      <c r="C20" s="188"/>
      <c r="D20" s="299"/>
      <c r="E20" s="316"/>
      <c r="F20" s="164"/>
      <c r="G20" s="126"/>
      <c r="H20" s="129"/>
      <c r="I20" s="519"/>
      <c r="J20" s="8" t="s">
        <v>87</v>
      </c>
      <c r="K20" s="9" t="s">
        <v>88</v>
      </c>
      <c r="L20" s="10">
        <f>IF(K20="CONFIABLE",15,IF(K20="NO CONFIABLE",0,""))</f>
        <v>15</v>
      </c>
      <c r="M20" s="117"/>
      <c r="N20" s="172"/>
      <c r="O20" s="119"/>
      <c r="P20" s="111"/>
      <c r="Q20" s="122"/>
      <c r="R20" s="114"/>
      <c r="S20" s="126"/>
      <c r="T20" s="129"/>
      <c r="U20" s="156"/>
      <c r="V20" s="105"/>
      <c r="W20" s="517"/>
      <c r="X20" s="105"/>
      <c r="Y20" s="40"/>
      <c r="Z20" s="511"/>
      <c r="AA20" s="506"/>
      <c r="AB20" s="506"/>
      <c r="AC20" s="409"/>
      <c r="AD20" s="478"/>
      <c r="AE20" s="1"/>
      <c r="AF20" s="481"/>
      <c r="AG20" s="324"/>
      <c r="AH20" s="1"/>
      <c r="AI20" s="1"/>
      <c r="AJ20" s="1"/>
    </row>
    <row r="21" spans="1:36" ht="47.25">
      <c r="A21" s="182"/>
      <c r="B21" s="185"/>
      <c r="C21" s="188"/>
      <c r="D21" s="299"/>
      <c r="E21" s="316"/>
      <c r="F21" s="164"/>
      <c r="G21" s="126"/>
      <c r="H21" s="129"/>
      <c r="I21" s="519"/>
      <c r="J21" s="8" t="s">
        <v>89</v>
      </c>
      <c r="K21" s="9" t="s">
        <v>90</v>
      </c>
      <c r="L21" s="10">
        <f>IF(K21="SE INVESTIGAN Y SE RESUELVEN OPORTUNAMENTE",15,IF(K21="NO SE INVESTIGAN Y SE RESUELVEN OPORTUNAMENTE",0,""))</f>
        <v>15</v>
      </c>
      <c r="M21" s="117"/>
      <c r="N21" s="172"/>
      <c r="O21" s="119"/>
      <c r="P21" s="111"/>
      <c r="Q21" s="122"/>
      <c r="R21" s="114"/>
      <c r="S21" s="126"/>
      <c r="T21" s="129"/>
      <c r="U21" s="156"/>
      <c r="V21" s="296"/>
      <c r="W21" s="517"/>
      <c r="X21" s="508" t="s">
        <v>291</v>
      </c>
      <c r="Y21" s="39"/>
      <c r="Z21" s="511"/>
      <c r="AA21" s="506"/>
      <c r="AB21" s="506"/>
      <c r="AC21" s="409"/>
      <c r="AD21" s="478"/>
      <c r="AE21" s="1"/>
      <c r="AF21" s="481"/>
      <c r="AG21" s="324"/>
      <c r="AH21" s="1"/>
      <c r="AI21" s="1"/>
      <c r="AJ21" s="1"/>
    </row>
    <row r="22" spans="1:36" ht="48" thickBot="1">
      <c r="A22" s="183"/>
      <c r="B22" s="186"/>
      <c r="C22" s="189"/>
      <c r="D22" s="109"/>
      <c r="E22" s="317"/>
      <c r="F22" s="165"/>
      <c r="G22" s="127"/>
      <c r="H22" s="130"/>
      <c r="I22" s="520"/>
      <c r="J22" s="34" t="s">
        <v>92</v>
      </c>
      <c r="K22" s="35" t="s">
        <v>93</v>
      </c>
      <c r="L22" s="36">
        <f>IF(K22="COMPLETA",10,IF(K22="INCOMPLETA",5,IF(K22="NO EXISTE",0,"")))</f>
        <v>10</v>
      </c>
      <c r="M22" s="118"/>
      <c r="N22" s="173"/>
      <c r="O22" s="120"/>
      <c r="P22" s="112"/>
      <c r="Q22" s="123"/>
      <c r="R22" s="115"/>
      <c r="S22" s="127"/>
      <c r="T22" s="130"/>
      <c r="U22" s="157"/>
      <c r="V22" s="297"/>
      <c r="W22" s="518"/>
      <c r="X22" s="509"/>
      <c r="Y22" s="39"/>
      <c r="Z22" s="512"/>
      <c r="AA22" s="513"/>
      <c r="AB22" s="513"/>
      <c r="AC22" s="412"/>
      <c r="AD22" s="479"/>
      <c r="AE22" s="1"/>
      <c r="AF22" s="482"/>
      <c r="AG22" s="325"/>
      <c r="AH22" s="1"/>
      <c r="AI22" s="1"/>
      <c r="AJ22" s="1"/>
    </row>
    <row r="23" spans="1:36" ht="15.75">
      <c r="A23" s="182">
        <v>2</v>
      </c>
      <c r="B23" s="184" t="s">
        <v>292</v>
      </c>
      <c r="C23" s="187" t="s">
        <v>293</v>
      </c>
      <c r="D23" s="131" t="s">
        <v>294</v>
      </c>
      <c r="E23" s="315" t="s">
        <v>61</v>
      </c>
      <c r="F23" s="164" t="s">
        <v>101</v>
      </c>
      <c r="G23" s="125" t="str">
        <f>+CONCATENATE(E23," - ",F23)</f>
        <v>MUY BAJA - MAYOR</v>
      </c>
      <c r="H23" s="128" t="str">
        <f>+VLOOKUP(G23,[5]Datos!D3:E24,2,FALSE)</f>
        <v>ALTO</v>
      </c>
      <c r="I23" s="384" t="s">
        <v>295</v>
      </c>
      <c r="J23" s="5" t="s">
        <v>64</v>
      </c>
      <c r="K23" s="6" t="s">
        <v>65</v>
      </c>
      <c r="L23" s="7">
        <f>IF(K23="ASIGNADO",15,IF(K23="NO ASIGNADO",0,""))</f>
        <v>15</v>
      </c>
      <c r="M23" s="169">
        <f>SUM(L23:L29)</f>
        <v>100</v>
      </c>
      <c r="N23" s="171" t="s">
        <v>66</v>
      </c>
      <c r="O23" s="174">
        <f>IF(O26="DÉBIL",0,IF(O26="MODERADO",50,IF(O26="FUERTE",100,"")))</f>
        <v>100</v>
      </c>
      <c r="P23" s="110" t="str">
        <f>IF(AND(M26="FUERTE",N23="FUERTE (SIEMPRE SE EJECUTA)"),"NO","SÍ")</f>
        <v>NO</v>
      </c>
      <c r="Q23" s="124" t="s">
        <v>67</v>
      </c>
      <c r="R23" s="113" t="str">
        <f>IF(AND(E23="MUY BAJA",Q26=2),"MUY BAJA",IF(AND(E23="BAJA",Q26=2),"MUY BAJA",IF(AND(E23="MEDIA",Q26=2),"MUY BAJA",IF(AND(E23="ALTA",Q26=2),"BAJA",IF(AND(E23="MUY ALTA",Q26=2),"MEDIA",IF(AND(E23="MUY BAJA",Q26=1),"MUY BAJA",IF(AND(E23="BAJA",Q26=1),"MUY BAJA",IF(AND(E23="MEDIA",Q26=1),"BAJA",IF(AND(E23="ALTA",Q26=1),"MEDIA",IF(AND(E23="MUY ALTA",Q26=1),"ALTA",E23))))))))))</f>
        <v>MUY BAJA</v>
      </c>
      <c r="S23" s="125" t="str">
        <f>+CONCATENATE(R23," - ",F23)</f>
        <v>MUY BAJA - MAYOR</v>
      </c>
      <c r="T23" s="128" t="str">
        <f>+VLOOKUP(S23,[5]Datos!$D$3:$E$17,2,FALSE)</f>
        <v>ALTO</v>
      </c>
      <c r="U23" s="155" t="s">
        <v>68</v>
      </c>
      <c r="V23" s="131" t="s">
        <v>296</v>
      </c>
      <c r="W23" s="184" t="s">
        <v>297</v>
      </c>
      <c r="X23" s="486" t="s">
        <v>284</v>
      </c>
      <c r="Y23" s="39"/>
      <c r="Z23" s="502">
        <v>45534</v>
      </c>
      <c r="AA23" s="505" t="s">
        <v>298</v>
      </c>
      <c r="AB23" s="505" t="s">
        <v>299</v>
      </c>
      <c r="AC23" s="494" t="s">
        <v>300</v>
      </c>
      <c r="AD23" s="478" t="s">
        <v>301</v>
      </c>
      <c r="AE23" s="1"/>
      <c r="AF23" s="496" t="s">
        <v>302</v>
      </c>
      <c r="AG23" s="499" t="s">
        <v>303</v>
      </c>
    </row>
    <row r="24" spans="1:36" ht="31.5">
      <c r="A24" s="182"/>
      <c r="B24" s="185"/>
      <c r="C24" s="188"/>
      <c r="D24" s="180"/>
      <c r="E24" s="316"/>
      <c r="F24" s="164"/>
      <c r="G24" s="126"/>
      <c r="H24" s="129"/>
      <c r="I24" s="312"/>
      <c r="J24" s="8" t="s">
        <v>78</v>
      </c>
      <c r="K24" s="9" t="s">
        <v>79</v>
      </c>
      <c r="L24" s="10">
        <f>IF(K24="ADECUADO",15,IF(K24="INADECUADO",0,""))</f>
        <v>15</v>
      </c>
      <c r="M24" s="170"/>
      <c r="N24" s="172"/>
      <c r="O24" s="174"/>
      <c r="P24" s="111"/>
      <c r="Q24" s="124"/>
      <c r="R24" s="114"/>
      <c r="S24" s="126"/>
      <c r="T24" s="129"/>
      <c r="U24" s="156"/>
      <c r="V24" s="132"/>
      <c r="W24" s="185"/>
      <c r="X24" s="299"/>
      <c r="Y24" s="39"/>
      <c r="Z24" s="503"/>
      <c r="AA24" s="506"/>
      <c r="AB24" s="506"/>
      <c r="AC24" s="494"/>
      <c r="AD24" s="478"/>
      <c r="AE24" s="1"/>
      <c r="AF24" s="497"/>
      <c r="AG24" s="500"/>
    </row>
    <row r="25" spans="1:36" ht="63">
      <c r="A25" s="182"/>
      <c r="B25" s="185"/>
      <c r="C25" s="188"/>
      <c r="D25" s="180"/>
      <c r="E25" s="316"/>
      <c r="F25" s="164"/>
      <c r="G25" s="126"/>
      <c r="H25" s="129"/>
      <c r="I25" s="312"/>
      <c r="J25" s="11" t="s">
        <v>80</v>
      </c>
      <c r="K25" s="9" t="s">
        <v>81</v>
      </c>
      <c r="L25" s="10">
        <f>IF(K25="OPORTUNA",15,IF(K25="INOPORTUNA",0,""))</f>
        <v>15</v>
      </c>
      <c r="M25" s="170"/>
      <c r="N25" s="172"/>
      <c r="O25" s="174"/>
      <c r="P25" s="111"/>
      <c r="Q25" s="12" t="s">
        <v>82</v>
      </c>
      <c r="R25" s="114"/>
      <c r="S25" s="126"/>
      <c r="T25" s="129"/>
      <c r="U25" s="156"/>
      <c r="V25" s="132"/>
      <c r="W25" s="185"/>
      <c r="X25" s="299"/>
      <c r="Y25" s="39"/>
      <c r="Z25" s="503"/>
      <c r="AA25" s="506"/>
      <c r="AB25" s="506"/>
      <c r="AC25" s="494"/>
      <c r="AD25" s="478"/>
      <c r="AE25" s="1"/>
      <c r="AF25" s="497"/>
      <c r="AG25" s="500"/>
    </row>
    <row r="26" spans="1:36" ht="63">
      <c r="A26" s="182"/>
      <c r="B26" s="185"/>
      <c r="C26" s="188"/>
      <c r="D26" s="180"/>
      <c r="E26" s="316"/>
      <c r="F26" s="164"/>
      <c r="G26" s="126"/>
      <c r="H26" s="129"/>
      <c r="I26" s="312"/>
      <c r="J26" s="8" t="s">
        <v>83</v>
      </c>
      <c r="K26" s="9" t="s">
        <v>84</v>
      </c>
      <c r="L26" s="10">
        <f>IF(K26="PREVENIR",15,IF(K26="DETECTAR",10,IF(K26="NO ES UN CONTROL",0,"")))</f>
        <v>15</v>
      </c>
      <c r="M26" s="116" t="str">
        <f>IF(M23&lt;86,"DÉBIL",IF(M23&lt;96,"MODERADO",IF(M23&lt;101,"FUERTE","")))</f>
        <v>FUERTE</v>
      </c>
      <c r="N26" s="172"/>
      <c r="O26" s="119" t="str">
        <f>IF(AND(M26="FUERTE",N23="FUERTE (SIEMPRE SE EJECUTA)"),"FUERTE",IF(OR(M26="DÉBIL",N23="DÉBIL (NO SE EJECUTA)"),"DÉBIL",IF(OR(M26="MODERADO",N23="MODERADO (ALGUNAS VECES)"),"MODERADO")))</f>
        <v>FUERTE</v>
      </c>
      <c r="P26" s="111"/>
      <c r="Q26" s="121">
        <f>IF(AND($O$19="FUERTE",$Q$16="DIRECTAMENTE"),2,IF(AND($O$19="FUERTE",$Q$16="DIRECTAMENTE"),2,IF(AND($O$19="FUERTE",$Q$16="DIRECTAMENTE"),2,IF(AND($O$19="FUERTE",$Q$16="NO DISMINUYE"),0,IF(AND($O$19="MODERADO",$Q$16="DIRECTAMENTE"),1,IF(AND($O$19="MODERADO",$Q$16="DIRECTAMENTE"),1,IF(AND($O$19="MODERADO",$Q$16="DIRECTAMENTE"),1,IF(AND($O$19="MODERADO",$Q$16="NO DISMINUYE"),0,"N/A"))))))))</f>
        <v>2</v>
      </c>
      <c r="R26" s="114"/>
      <c r="S26" s="126"/>
      <c r="T26" s="129"/>
      <c r="U26" s="156"/>
      <c r="V26" s="104" t="s">
        <v>85</v>
      </c>
      <c r="W26" s="185"/>
      <c r="X26" s="104" t="s">
        <v>86</v>
      </c>
      <c r="Y26" s="40"/>
      <c r="Z26" s="503"/>
      <c r="AA26" s="506"/>
      <c r="AB26" s="506"/>
      <c r="AC26" s="494"/>
      <c r="AD26" s="478"/>
      <c r="AE26" s="1"/>
      <c r="AF26" s="497"/>
      <c r="AG26" s="500"/>
    </row>
    <row r="27" spans="1:36" ht="47.25">
      <c r="A27" s="182"/>
      <c r="B27" s="185"/>
      <c r="C27" s="188"/>
      <c r="D27" s="180"/>
      <c r="E27" s="316"/>
      <c r="F27" s="164"/>
      <c r="G27" s="126"/>
      <c r="H27" s="129"/>
      <c r="I27" s="312"/>
      <c r="J27" s="8" t="s">
        <v>87</v>
      </c>
      <c r="K27" s="9" t="s">
        <v>88</v>
      </c>
      <c r="L27" s="10">
        <f>IF(K27="CONFIABLE",15,IF(K27="NO CONFIABLE",0,""))</f>
        <v>15</v>
      </c>
      <c r="M27" s="117"/>
      <c r="N27" s="172"/>
      <c r="O27" s="119"/>
      <c r="P27" s="111"/>
      <c r="Q27" s="122"/>
      <c r="R27" s="114"/>
      <c r="S27" s="126"/>
      <c r="T27" s="129"/>
      <c r="U27" s="156"/>
      <c r="V27" s="105"/>
      <c r="W27" s="185"/>
      <c r="X27" s="105"/>
      <c r="Y27" s="40"/>
      <c r="Z27" s="503"/>
      <c r="AA27" s="506"/>
      <c r="AB27" s="506"/>
      <c r="AC27" s="494"/>
      <c r="AD27" s="478"/>
      <c r="AE27" s="1"/>
      <c r="AF27" s="497"/>
      <c r="AG27" s="500"/>
    </row>
    <row r="28" spans="1:36" ht="47.25">
      <c r="A28" s="182"/>
      <c r="B28" s="185"/>
      <c r="C28" s="188"/>
      <c r="D28" s="180"/>
      <c r="E28" s="316"/>
      <c r="F28" s="164"/>
      <c r="G28" s="126"/>
      <c r="H28" s="129"/>
      <c r="I28" s="312"/>
      <c r="J28" s="8" t="s">
        <v>89</v>
      </c>
      <c r="K28" s="9" t="s">
        <v>90</v>
      </c>
      <c r="L28" s="10">
        <f>IF(K28="SE INVESTIGAN Y SE RESUELVEN OPORTUNAMENTE",15,IF(K28="NO SE INVESTIGAN Y SE RESUELVEN OPORTUNAMENTE",0,""))</f>
        <v>15</v>
      </c>
      <c r="M28" s="117"/>
      <c r="N28" s="172"/>
      <c r="O28" s="119"/>
      <c r="P28" s="111"/>
      <c r="Q28" s="122"/>
      <c r="R28" s="114"/>
      <c r="S28" s="126"/>
      <c r="T28" s="129"/>
      <c r="U28" s="156"/>
      <c r="V28" s="106" t="s">
        <v>140</v>
      </c>
      <c r="W28" s="185"/>
      <c r="X28" s="108" t="s">
        <v>304</v>
      </c>
      <c r="Y28" s="39"/>
      <c r="Z28" s="503"/>
      <c r="AA28" s="506"/>
      <c r="AB28" s="506"/>
      <c r="AC28" s="494"/>
      <c r="AD28" s="478"/>
      <c r="AE28" s="1"/>
      <c r="AF28" s="497"/>
      <c r="AG28" s="500"/>
    </row>
    <row r="29" spans="1:36" ht="48" thickBot="1">
      <c r="A29" s="183"/>
      <c r="B29" s="186"/>
      <c r="C29" s="189"/>
      <c r="D29" s="181"/>
      <c r="E29" s="317"/>
      <c r="F29" s="165"/>
      <c r="G29" s="127"/>
      <c r="H29" s="130"/>
      <c r="I29" s="349"/>
      <c r="J29" s="34" t="s">
        <v>92</v>
      </c>
      <c r="K29" s="35" t="s">
        <v>93</v>
      </c>
      <c r="L29" s="36">
        <f>IF(K29="COMPLETA",10,IF(K29="INCOMPLETA",5,IF(K29="NO EXISTE",0,"")))</f>
        <v>10</v>
      </c>
      <c r="M29" s="118"/>
      <c r="N29" s="173"/>
      <c r="O29" s="120"/>
      <c r="P29" s="112"/>
      <c r="Q29" s="123"/>
      <c r="R29" s="115"/>
      <c r="S29" s="127"/>
      <c r="T29" s="130"/>
      <c r="U29" s="157"/>
      <c r="V29" s="107"/>
      <c r="W29" s="186"/>
      <c r="X29" s="109"/>
      <c r="Y29" s="39"/>
      <c r="Z29" s="504"/>
      <c r="AA29" s="507"/>
      <c r="AB29" s="507"/>
      <c r="AC29" s="495"/>
      <c r="AD29" s="479"/>
      <c r="AE29" s="98"/>
      <c r="AF29" s="498"/>
      <c r="AG29" s="501"/>
    </row>
    <row r="30" spans="1:36" ht="15.75">
      <c r="A30" s="182">
        <v>3</v>
      </c>
      <c r="B30" s="184" t="s">
        <v>305</v>
      </c>
      <c r="C30" s="187" t="s">
        <v>306</v>
      </c>
      <c r="D30" s="187" t="s">
        <v>307</v>
      </c>
      <c r="E30" s="315" t="s">
        <v>61</v>
      </c>
      <c r="F30" s="164" t="s">
        <v>62</v>
      </c>
      <c r="G30" s="125" t="str">
        <f>+CONCATENATE(E30," - ",F30)</f>
        <v>MUY BAJA - MODERADO</v>
      </c>
      <c r="H30" s="128" t="str">
        <f>+VLOOKUP(G30,[5]Datos!D3:E33,2,FALSE)</f>
        <v>MODERADO</v>
      </c>
      <c r="I30" s="312" t="s">
        <v>308</v>
      </c>
      <c r="J30" s="5" t="s">
        <v>64</v>
      </c>
      <c r="K30" s="6" t="s">
        <v>65</v>
      </c>
      <c r="L30" s="7">
        <f>IF(K30="ASIGNADO",15,IF(K30="NO ASIGNADO",0,""))</f>
        <v>15</v>
      </c>
      <c r="M30" s="169">
        <f>SUM(L30:L36)</f>
        <v>100</v>
      </c>
      <c r="N30" s="171" t="s">
        <v>66</v>
      </c>
      <c r="O30" s="174">
        <f>IF(O33="DÉBIL",0,IF(O33="MODERADO",50,IF(O33="FUERTE",100,"")))</f>
        <v>100</v>
      </c>
      <c r="P30" s="110" t="str">
        <f>IF(AND(M33="FUERTE",N30="FUERTE (SIEMPRE SE EJECUTA)"),"NO","SÍ")</f>
        <v>NO</v>
      </c>
      <c r="Q30" s="124" t="s">
        <v>67</v>
      </c>
      <c r="R30" s="113" t="str">
        <f>IF(AND(E30="MUY BAJA",Q33=2),"MUY BAJA",IF(AND(E30="BAJA",Q33=2),"MUY BAJA",IF(AND(E30="MEDIA",Q33=2),"MUY BAJA",IF(AND(E30="ALTA",Q33=2),"BAJA",IF(AND(E30="MUY ALTA",Q33=2),"MEDIA",IF(AND(E30="MUY BAJA",Q33=1),"MUY BAJA",IF(AND(E30="BAJA",Q33=1),"MUY BAJA",IF(AND(E30="MEDIA",Q33=1),"BAJA",IF(AND(E30="ALTA",Q33=1),"MEDIA",IF(AND(E30="MUY ALTA",Q33=1),"ALTA",E30))))))))))</f>
        <v>MUY BAJA</v>
      </c>
      <c r="S30" s="125" t="str">
        <f>+CONCATENATE(R30," - ",F30)</f>
        <v>MUY BAJA - MODERADO</v>
      </c>
      <c r="T30" s="128" t="str">
        <f>+VLOOKUP(S30,[5]Datos!D3:E33,2,FALSE)</f>
        <v>MODERADO</v>
      </c>
      <c r="U30" s="155" t="s">
        <v>68</v>
      </c>
      <c r="V30" s="131" t="s">
        <v>309</v>
      </c>
      <c r="W30" s="184" t="s">
        <v>310</v>
      </c>
      <c r="X30" s="486" t="s">
        <v>311</v>
      </c>
      <c r="Y30" s="39"/>
      <c r="Z30" s="487">
        <v>45534</v>
      </c>
      <c r="AA30" s="490" t="s">
        <v>312</v>
      </c>
      <c r="AB30" s="493" t="s">
        <v>313</v>
      </c>
      <c r="AC30" s="409" t="s">
        <v>287</v>
      </c>
      <c r="AD30" s="478" t="s">
        <v>314</v>
      </c>
      <c r="AE30" s="1"/>
      <c r="AF30" s="480" t="s">
        <v>315</v>
      </c>
      <c r="AG30" s="483" t="s">
        <v>290</v>
      </c>
    </row>
    <row r="31" spans="1:36" ht="31.5">
      <c r="A31" s="182"/>
      <c r="B31" s="185"/>
      <c r="C31" s="188"/>
      <c r="D31" s="188"/>
      <c r="E31" s="316"/>
      <c r="F31" s="164"/>
      <c r="G31" s="126"/>
      <c r="H31" s="129"/>
      <c r="I31" s="312"/>
      <c r="J31" s="8" t="s">
        <v>78</v>
      </c>
      <c r="K31" s="9" t="s">
        <v>79</v>
      </c>
      <c r="L31" s="10">
        <f>IF(K31="ADECUADO",15,IF(K31="INADECUADO",0,""))</f>
        <v>15</v>
      </c>
      <c r="M31" s="170"/>
      <c r="N31" s="172"/>
      <c r="O31" s="174"/>
      <c r="P31" s="111"/>
      <c r="Q31" s="124"/>
      <c r="R31" s="114"/>
      <c r="S31" s="126"/>
      <c r="T31" s="129"/>
      <c r="U31" s="156"/>
      <c r="V31" s="132"/>
      <c r="W31" s="185"/>
      <c r="X31" s="299"/>
      <c r="Y31" s="39"/>
      <c r="Z31" s="488"/>
      <c r="AA31" s="491"/>
      <c r="AB31" s="491"/>
      <c r="AC31" s="409"/>
      <c r="AD31" s="478"/>
      <c r="AE31" s="1"/>
      <c r="AF31" s="481"/>
      <c r="AG31" s="484"/>
    </row>
    <row r="32" spans="1:36" ht="63">
      <c r="A32" s="182"/>
      <c r="B32" s="185"/>
      <c r="C32" s="188"/>
      <c r="D32" s="188"/>
      <c r="E32" s="316"/>
      <c r="F32" s="164"/>
      <c r="G32" s="126"/>
      <c r="H32" s="129"/>
      <c r="I32" s="312"/>
      <c r="J32" s="11" t="s">
        <v>80</v>
      </c>
      <c r="K32" s="9" t="s">
        <v>316</v>
      </c>
      <c r="L32" s="10">
        <f>IF(K32="OPORTUNA",15,IF(K32="INOPORTUNA",0,""))</f>
        <v>15</v>
      </c>
      <c r="M32" s="170"/>
      <c r="N32" s="172"/>
      <c r="O32" s="174"/>
      <c r="P32" s="111"/>
      <c r="Q32" s="12" t="s">
        <v>82</v>
      </c>
      <c r="R32" s="114"/>
      <c r="S32" s="126"/>
      <c r="T32" s="129"/>
      <c r="U32" s="156"/>
      <c r="V32" s="132"/>
      <c r="W32" s="185"/>
      <c r="X32" s="299"/>
      <c r="Y32" s="39"/>
      <c r="Z32" s="488"/>
      <c r="AA32" s="491"/>
      <c r="AB32" s="491"/>
      <c r="AC32" s="409"/>
      <c r="AD32" s="478"/>
      <c r="AE32" s="1"/>
      <c r="AF32" s="481"/>
      <c r="AG32" s="484"/>
    </row>
    <row r="33" spans="1:33" ht="63">
      <c r="A33" s="182"/>
      <c r="B33" s="185"/>
      <c r="C33" s="188"/>
      <c r="D33" s="188"/>
      <c r="E33" s="316"/>
      <c r="F33" s="164"/>
      <c r="G33" s="126"/>
      <c r="H33" s="129"/>
      <c r="I33" s="312"/>
      <c r="J33" s="8" t="s">
        <v>83</v>
      </c>
      <c r="K33" s="9" t="s">
        <v>84</v>
      </c>
      <c r="L33" s="10">
        <f>IF(K33="PREVENIR",15,IF(K33="DETECTAR",10,IF(K33="NO ES UN CONTROL",0,"")))</f>
        <v>15</v>
      </c>
      <c r="M33" s="116" t="str">
        <f>IF(M30&lt;86,"DÉBIL",IF(M30&lt;96,"MODERADO",IF(M30&lt;101,"FUERTE","")))</f>
        <v>FUERTE</v>
      </c>
      <c r="N33" s="172"/>
      <c r="O33" s="119" t="str">
        <f>IF(AND(M33="FUERTE",N30="FUERTE (SIEMPRE SE EJECUTA)"),"FUERTE",IF(OR(M33="DÉBIL",N30="DÉBIL (NO SE EJECUTA)"),"DÉBIL",IF(OR(M33="MODERADO",N30="MODERADO (ALGUNAS VECES)"),"MODERADO")))</f>
        <v>FUERTE</v>
      </c>
      <c r="P33" s="111"/>
      <c r="Q33" s="121">
        <f>IF(AND($O$19="FUERTE",$Q$16="DIRECTAMENTE"),2,IF(AND($O$19="FUERTE",$Q$16="DIRECTAMENTE"),2,IF(AND($O$19="FUERTE",$Q$16="DIRECTAMENTE"),2,IF(AND($O$19="FUERTE",$Q$16="NO DISMINUYE"),0,IF(AND($O$19="MODERADO",$Q$16="DIRECTAMENTE"),1,IF(AND($O$19="MODERADO",$Q$16="DIRECTAMENTE"),1,IF(AND($O$19="MODERADO",$Q$16="DIRECTAMENTE"),1,IF(AND($O$19="MODERADO",$Q$16="NO DISMINUYE"),0,"N/A"))))))))</f>
        <v>2</v>
      </c>
      <c r="R33" s="114"/>
      <c r="S33" s="126"/>
      <c r="T33" s="129"/>
      <c r="U33" s="156"/>
      <c r="V33" s="104" t="s">
        <v>85</v>
      </c>
      <c r="W33" s="185"/>
      <c r="X33" s="104" t="s">
        <v>86</v>
      </c>
      <c r="Y33" s="40"/>
      <c r="Z33" s="488"/>
      <c r="AA33" s="491"/>
      <c r="AB33" s="491"/>
      <c r="AC33" s="409"/>
      <c r="AD33" s="478"/>
      <c r="AE33" s="1"/>
      <c r="AF33" s="481"/>
      <c r="AG33" s="484"/>
    </row>
    <row r="34" spans="1:33" ht="47.25">
      <c r="A34" s="182"/>
      <c r="B34" s="185"/>
      <c r="C34" s="188"/>
      <c r="D34" s="188"/>
      <c r="E34" s="316"/>
      <c r="F34" s="164"/>
      <c r="G34" s="126"/>
      <c r="H34" s="129"/>
      <c r="I34" s="312"/>
      <c r="J34" s="8" t="s">
        <v>87</v>
      </c>
      <c r="K34" s="9" t="s">
        <v>88</v>
      </c>
      <c r="L34" s="10">
        <f>IF(K34="CONFIABLE",15,IF(K34="NO CONFIABLE",0,""))</f>
        <v>15</v>
      </c>
      <c r="M34" s="117"/>
      <c r="N34" s="172"/>
      <c r="O34" s="119"/>
      <c r="P34" s="111"/>
      <c r="Q34" s="122"/>
      <c r="R34" s="114"/>
      <c r="S34" s="126"/>
      <c r="T34" s="129"/>
      <c r="U34" s="156"/>
      <c r="V34" s="105"/>
      <c r="W34" s="185"/>
      <c r="X34" s="105"/>
      <c r="Y34" s="40"/>
      <c r="Z34" s="488"/>
      <c r="AA34" s="491"/>
      <c r="AB34" s="491"/>
      <c r="AC34" s="409"/>
      <c r="AD34" s="478"/>
      <c r="AE34" s="1"/>
      <c r="AF34" s="481"/>
      <c r="AG34" s="484"/>
    </row>
    <row r="35" spans="1:33" ht="47.25">
      <c r="A35" s="182"/>
      <c r="B35" s="185"/>
      <c r="C35" s="188"/>
      <c r="D35" s="188"/>
      <c r="E35" s="316"/>
      <c r="F35" s="164"/>
      <c r="G35" s="126"/>
      <c r="H35" s="129"/>
      <c r="I35" s="312"/>
      <c r="J35" s="8" t="s">
        <v>89</v>
      </c>
      <c r="K35" s="9" t="s">
        <v>317</v>
      </c>
      <c r="L35" s="10">
        <v>15</v>
      </c>
      <c r="M35" s="117"/>
      <c r="N35" s="172"/>
      <c r="O35" s="119"/>
      <c r="P35" s="111"/>
      <c r="Q35" s="122"/>
      <c r="R35" s="114"/>
      <c r="S35" s="126"/>
      <c r="T35" s="129"/>
      <c r="U35" s="156"/>
      <c r="V35" s="296"/>
      <c r="W35" s="185"/>
      <c r="X35" s="108" t="s">
        <v>318</v>
      </c>
      <c r="Y35" s="39"/>
      <c r="Z35" s="488"/>
      <c r="AA35" s="491"/>
      <c r="AB35" s="491"/>
      <c r="AC35" s="409"/>
      <c r="AD35" s="478"/>
      <c r="AE35" s="1"/>
      <c r="AF35" s="481"/>
      <c r="AG35" s="484"/>
    </row>
    <row r="36" spans="1:33" ht="48" thickBot="1">
      <c r="A36" s="183"/>
      <c r="B36" s="186"/>
      <c r="C36" s="189"/>
      <c r="D36" s="189"/>
      <c r="E36" s="317"/>
      <c r="F36" s="165"/>
      <c r="G36" s="127"/>
      <c r="H36" s="130"/>
      <c r="I36" s="349"/>
      <c r="J36" s="34" t="s">
        <v>92</v>
      </c>
      <c r="K36" s="35" t="s">
        <v>93</v>
      </c>
      <c r="L36" s="36">
        <f>IF(K36="COMPLETA",10,IF(K36="INCOMPLETA",5,IF(K36="NO EXISTE",0,"")))</f>
        <v>10</v>
      </c>
      <c r="M36" s="118"/>
      <c r="N36" s="173"/>
      <c r="O36" s="120"/>
      <c r="P36" s="112"/>
      <c r="Q36" s="123"/>
      <c r="R36" s="115"/>
      <c r="S36" s="127"/>
      <c r="T36" s="130"/>
      <c r="U36" s="157"/>
      <c r="V36" s="297"/>
      <c r="W36" s="186"/>
      <c r="X36" s="109"/>
      <c r="Y36" s="39"/>
      <c r="Z36" s="489"/>
      <c r="AA36" s="492"/>
      <c r="AB36" s="492"/>
      <c r="AC36" s="412"/>
      <c r="AD36" s="479"/>
      <c r="AE36" s="1"/>
      <c r="AF36" s="482"/>
      <c r="AG36" s="485"/>
    </row>
  </sheetData>
  <mergeCells count="142">
    <mergeCell ref="B6:H6"/>
    <mergeCell ref="M6:N6"/>
    <mergeCell ref="B8:I8"/>
    <mergeCell ref="B9:I9"/>
    <mergeCell ref="A12:D12"/>
    <mergeCell ref="E12:X12"/>
    <mergeCell ref="A1:A4"/>
    <mergeCell ref="B1:AC2"/>
    <mergeCell ref="AD1:AF1"/>
    <mergeCell ref="AD2:AF2"/>
    <mergeCell ref="B3:AC4"/>
    <mergeCell ref="AD3:AF3"/>
    <mergeCell ref="AD4:AF4"/>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G23:G29"/>
    <mergeCell ref="H23:H29"/>
    <mergeCell ref="I23:I29"/>
    <mergeCell ref="M23:M25"/>
    <mergeCell ref="N23:N29"/>
    <mergeCell ref="O23:O25"/>
    <mergeCell ref="A23:A29"/>
    <mergeCell ref="B23:B29"/>
    <mergeCell ref="C23:C29"/>
    <mergeCell ref="D23:D29"/>
    <mergeCell ref="E23:E29"/>
    <mergeCell ref="F23:F29"/>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 ref="G30:G36"/>
    <mergeCell ref="H30:H36"/>
    <mergeCell ref="I30:I36"/>
    <mergeCell ref="M30:M32"/>
    <mergeCell ref="N30:N36"/>
    <mergeCell ref="O30:O32"/>
    <mergeCell ref="A30:A36"/>
    <mergeCell ref="B30:B36"/>
    <mergeCell ref="C30:C36"/>
    <mergeCell ref="D30:D36"/>
    <mergeCell ref="E30:E36"/>
    <mergeCell ref="F30:F36"/>
    <mergeCell ref="AC30:AC36"/>
    <mergeCell ref="AD30:AD36"/>
    <mergeCell ref="AF30:AF36"/>
    <mergeCell ref="AG30:AG36"/>
    <mergeCell ref="M33:M36"/>
    <mergeCell ref="O33:O36"/>
    <mergeCell ref="Q33:Q36"/>
    <mergeCell ref="V33:V34"/>
    <mergeCell ref="X33:X34"/>
    <mergeCell ref="V35:V36"/>
    <mergeCell ref="V30:V32"/>
    <mergeCell ref="W30:W36"/>
    <mergeCell ref="X30:X32"/>
    <mergeCell ref="Z30:Z36"/>
    <mergeCell ref="AA30:AA36"/>
    <mergeCell ref="AB30:AB36"/>
    <mergeCell ref="X35:X36"/>
    <mergeCell ref="P30:P36"/>
    <mergeCell ref="Q30:Q31"/>
    <mergeCell ref="R30:R36"/>
    <mergeCell ref="S30:S36"/>
    <mergeCell ref="T30:T36"/>
    <mergeCell ref="U30:U36"/>
  </mergeCells>
  <conditionalFormatting sqref="H16:H36">
    <cfRule type="containsText" dxfId="23" priority="4" operator="containsText" text="EXTREMO">
      <formula>NOT(ISERROR(SEARCH("EXTREMO",H16)))</formula>
    </cfRule>
    <cfRule type="containsText" dxfId="22" priority="5" operator="containsText" text="ALTO">
      <formula>NOT(ISERROR(SEARCH("ALTO",H16)))</formula>
    </cfRule>
    <cfRule type="containsText" dxfId="21" priority="6" operator="containsText" text="MODERADO">
      <formula>NOT(ISERROR(SEARCH("MODERADO",H16)))</formula>
    </cfRule>
  </conditionalFormatting>
  <conditionalFormatting sqref="T16:T36">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1">
    <dataValidation type="list" allowBlank="1" showInputMessage="1" showErrorMessage="1" sqref="Q16:Q17 Q23:Q24 Q30:Q31" xr:uid="{C67E1A95-81E5-419B-8B23-142051D9AA5E}">
      <formula1>$AE$19:$AE$21</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2289-545F-4AD4-AE15-C8545BDF6919}">
  <dimension ref="A1:AJ22"/>
  <sheetViews>
    <sheetView zoomScale="70" zoomScaleNormal="70" workbookViewId="0">
      <selection activeCell="B9" sqref="B9:I9"/>
    </sheetView>
  </sheetViews>
  <sheetFormatPr baseColWidth="10" defaultColWidth="11.42578125" defaultRowHeight="15"/>
  <cols>
    <col min="1" max="1" width="36.85546875" customWidth="1"/>
    <col min="2" max="4" width="32.42578125" customWidth="1"/>
    <col min="5" max="6" width="20.85546875" customWidth="1"/>
    <col min="7" max="7" width="20.85546875" hidden="1" customWidth="1"/>
    <col min="8" max="8" width="25.42578125" customWidth="1"/>
    <col min="9" max="9" width="59.140625" customWidth="1"/>
    <col min="10" max="10" width="53.7109375" hidden="1" customWidth="1"/>
    <col min="11" max="11" width="24.42578125" hidden="1" customWidth="1"/>
    <col min="12" max="12" width="0" hidden="1" customWidth="1"/>
    <col min="13" max="15" width="24.42578125" hidden="1" customWidth="1"/>
    <col min="16" max="16" width="19.7109375" hidden="1" customWidth="1"/>
    <col min="17" max="20" width="25.140625" hidden="1" customWidth="1"/>
    <col min="21" max="21" width="16.42578125" hidden="1" customWidth="1"/>
    <col min="22" max="22" width="33.42578125" hidden="1" customWidth="1"/>
    <col min="23" max="23" width="38.42578125" customWidth="1"/>
    <col min="24" max="24" width="25.42578125" customWidth="1"/>
    <col min="25" max="25" width="1.7109375" customWidth="1"/>
    <col min="26" max="26" width="33.42578125" customWidth="1"/>
    <col min="27" max="27" width="60" customWidth="1"/>
    <col min="28" max="28" width="33.42578125" customWidth="1"/>
    <col min="29" max="29" width="40.28515625" customWidth="1"/>
    <col min="30" max="30" width="34.85546875" customWidth="1"/>
    <col min="31" max="31" width="2.28515625" customWidth="1"/>
    <col min="32" max="32" width="42.42578125" customWidth="1"/>
    <col min="33" max="33" width="63.140625" customWidth="1"/>
  </cols>
  <sheetData>
    <row r="1" spans="1:36" ht="26.25" customHeight="1">
      <c r="A1" s="282"/>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v>
      </c>
      <c r="AH1" s="1"/>
      <c r="AI1" s="1"/>
      <c r="AJ1" s="1"/>
    </row>
    <row r="2" spans="1:36" ht="26.25" customHeight="1"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4</v>
      </c>
      <c r="AH2" s="1"/>
      <c r="AI2" s="1"/>
      <c r="AJ2" s="1"/>
    </row>
    <row r="3" spans="1:36" ht="26.25" customHeight="1">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26.25" customHeight="1"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44838</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5" t="s">
        <v>9</v>
      </c>
      <c r="B6" s="268" t="s">
        <v>335</v>
      </c>
      <c r="C6" s="269"/>
      <c r="D6" s="269"/>
      <c r="E6" s="269"/>
      <c r="F6" s="269"/>
      <c r="G6" s="269"/>
      <c r="H6" s="270"/>
      <c r="I6" s="16"/>
      <c r="J6" s="22"/>
      <c r="K6" s="25" t="s">
        <v>11</v>
      </c>
      <c r="L6" s="24"/>
      <c r="M6" s="271">
        <v>45321</v>
      </c>
      <c r="N6" s="272"/>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63" customHeight="1" thickBot="1">
      <c r="A8" s="45" t="s">
        <v>12</v>
      </c>
      <c r="B8" s="273" t="s">
        <v>336</v>
      </c>
      <c r="C8" s="274"/>
      <c r="D8" s="274"/>
      <c r="E8" s="274"/>
      <c r="F8" s="274"/>
      <c r="G8" s="274"/>
      <c r="H8" s="274"/>
      <c r="I8" s="275"/>
      <c r="J8" s="16"/>
      <c r="K8" s="20" t="s">
        <v>14</v>
      </c>
      <c r="L8" s="20"/>
      <c r="M8" s="20" t="s">
        <v>15</v>
      </c>
      <c r="N8" s="20" t="s">
        <v>144</v>
      </c>
      <c r="O8" s="20" t="s">
        <v>16</v>
      </c>
      <c r="P8" s="16"/>
      <c r="Q8" s="16"/>
      <c r="R8" s="16"/>
      <c r="S8" s="16"/>
      <c r="T8" s="16"/>
      <c r="U8" s="16"/>
      <c r="V8" s="16"/>
      <c r="W8" s="16"/>
      <c r="X8" s="16"/>
      <c r="Y8" s="16"/>
      <c r="Z8" s="16"/>
      <c r="AA8" s="16"/>
      <c r="AB8" s="16"/>
      <c r="AC8" s="17"/>
      <c r="AD8" s="16"/>
      <c r="AE8" s="1"/>
      <c r="AF8" s="1"/>
      <c r="AG8" s="1"/>
      <c r="AH8" s="1"/>
      <c r="AI8" s="1"/>
      <c r="AJ8" s="1"/>
    </row>
    <row r="9" spans="1:36" ht="52.5" customHeight="1" thickBot="1">
      <c r="A9" s="45" t="s">
        <v>17</v>
      </c>
      <c r="B9" s="273" t="s">
        <v>337</v>
      </c>
      <c r="C9" s="274"/>
      <c r="D9" s="274"/>
      <c r="E9" s="274"/>
      <c r="F9" s="274"/>
      <c r="G9" s="274"/>
      <c r="H9" s="274"/>
      <c r="I9" s="275"/>
      <c r="J9" s="16"/>
      <c r="K9" s="47" t="s">
        <v>19</v>
      </c>
      <c r="L9" s="21"/>
      <c r="M9" s="47"/>
      <c r="N9" s="47"/>
      <c r="O9" s="47"/>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276" t="s">
        <v>20</v>
      </c>
      <c r="B12" s="277"/>
      <c r="C12" s="277"/>
      <c r="D12" s="278"/>
      <c r="E12" s="279" t="s">
        <v>21</v>
      </c>
      <c r="F12" s="280"/>
      <c r="G12" s="280"/>
      <c r="H12" s="280"/>
      <c r="I12" s="280"/>
      <c r="J12" s="280"/>
      <c r="K12" s="280"/>
      <c r="L12" s="280"/>
      <c r="M12" s="280"/>
      <c r="N12" s="280"/>
      <c r="O12" s="280"/>
      <c r="P12" s="280"/>
      <c r="Q12" s="280"/>
      <c r="R12" s="280"/>
      <c r="S12" s="280"/>
      <c r="T12" s="280"/>
      <c r="U12" s="280"/>
      <c r="V12" s="280"/>
      <c r="W12" s="280"/>
      <c r="X12" s="281"/>
      <c r="Y12" s="31"/>
      <c r="Z12" s="249" t="s">
        <v>22</v>
      </c>
      <c r="AA12" s="250"/>
      <c r="AB12" s="250"/>
      <c r="AC12" s="250"/>
      <c r="AD12" s="251"/>
      <c r="AE12" s="1"/>
      <c r="AF12" s="249" t="s">
        <v>23</v>
      </c>
      <c r="AG12" s="251"/>
      <c r="AH12" s="1"/>
      <c r="AI12" s="1"/>
      <c r="AJ12" s="1"/>
    </row>
    <row r="13" spans="1:36">
      <c r="A13" s="258" t="s">
        <v>24</v>
      </c>
      <c r="B13" s="240" t="s">
        <v>148</v>
      </c>
      <c r="C13" s="240" t="s">
        <v>26</v>
      </c>
      <c r="D13" s="241" t="s">
        <v>27</v>
      </c>
      <c r="E13" s="261" t="s">
        <v>28</v>
      </c>
      <c r="F13" s="262"/>
      <c r="G13" s="262"/>
      <c r="H13" s="262"/>
      <c r="I13" s="263" t="s">
        <v>29</v>
      </c>
      <c r="J13" s="264"/>
      <c r="K13" s="264"/>
      <c r="L13" s="264"/>
      <c r="M13" s="264"/>
      <c r="N13" s="264"/>
      <c r="O13" s="264"/>
      <c r="P13" s="264"/>
      <c r="Q13" s="264"/>
      <c r="R13" s="27"/>
      <c r="S13" s="27"/>
      <c r="T13" s="263" t="s">
        <v>30</v>
      </c>
      <c r="U13" s="264"/>
      <c r="V13" s="264"/>
      <c r="W13" s="264"/>
      <c r="X13" s="265"/>
      <c r="Y13" s="31"/>
      <c r="Z13" s="252"/>
      <c r="AA13" s="253"/>
      <c r="AB13" s="253"/>
      <c r="AC13" s="253"/>
      <c r="AD13" s="254"/>
      <c r="AE13" s="1"/>
      <c r="AF13" s="252"/>
      <c r="AG13" s="254"/>
      <c r="AH13" s="2"/>
      <c r="AI13" s="2"/>
      <c r="AJ13" s="2"/>
    </row>
    <row r="14" spans="1:36" ht="15.75" thickBot="1">
      <c r="A14" s="258"/>
      <c r="B14" s="240"/>
      <c r="C14" s="240"/>
      <c r="D14" s="241"/>
      <c r="E14" s="266" t="s">
        <v>31</v>
      </c>
      <c r="F14" s="267"/>
      <c r="G14" s="267"/>
      <c r="H14" s="267"/>
      <c r="I14" s="244" t="s">
        <v>32</v>
      </c>
      <c r="J14" s="245" t="s">
        <v>33</v>
      </c>
      <c r="K14" s="245" t="s">
        <v>34</v>
      </c>
      <c r="L14" s="246" t="s">
        <v>35</v>
      </c>
      <c r="M14" s="240" t="s">
        <v>36</v>
      </c>
      <c r="N14" s="248" t="s">
        <v>37</v>
      </c>
      <c r="O14" s="238" t="s">
        <v>38</v>
      </c>
      <c r="P14" s="240" t="s">
        <v>39</v>
      </c>
      <c r="Q14" s="238" t="s">
        <v>40</v>
      </c>
      <c r="R14" s="238" t="s">
        <v>41</v>
      </c>
      <c r="S14" s="28"/>
      <c r="T14" s="242" t="s">
        <v>42</v>
      </c>
      <c r="U14" s="240" t="s">
        <v>43</v>
      </c>
      <c r="V14" s="238" t="s">
        <v>44</v>
      </c>
      <c r="W14" s="240" t="s">
        <v>45</v>
      </c>
      <c r="X14" s="241"/>
      <c r="Y14" s="38"/>
      <c r="Z14" s="255"/>
      <c r="AA14" s="256"/>
      <c r="AB14" s="256"/>
      <c r="AC14" s="256"/>
      <c r="AD14" s="257"/>
      <c r="AE14" s="2"/>
      <c r="AF14" s="255"/>
      <c r="AG14" s="257"/>
      <c r="AH14" s="2"/>
      <c r="AI14" s="1"/>
      <c r="AJ14" s="2"/>
    </row>
    <row r="15" spans="1:36" ht="39" thickBot="1">
      <c r="A15" s="259"/>
      <c r="B15" s="238"/>
      <c r="C15" s="238"/>
      <c r="D15" s="260"/>
      <c r="E15" s="32" t="s">
        <v>46</v>
      </c>
      <c r="F15" s="30" t="s">
        <v>47</v>
      </c>
      <c r="G15" s="3"/>
      <c r="H15" s="4" t="s">
        <v>48</v>
      </c>
      <c r="I15" s="242"/>
      <c r="J15" s="245"/>
      <c r="K15" s="245"/>
      <c r="L15" s="247"/>
      <c r="M15" s="240"/>
      <c r="N15" s="239"/>
      <c r="O15" s="239"/>
      <c r="P15" s="240"/>
      <c r="Q15" s="239"/>
      <c r="R15" s="239"/>
      <c r="S15" s="29"/>
      <c r="T15" s="243"/>
      <c r="U15" s="240"/>
      <c r="V15" s="239"/>
      <c r="W15" s="49" t="s">
        <v>49</v>
      </c>
      <c r="X15" s="33" t="s">
        <v>50</v>
      </c>
      <c r="Y15" s="38"/>
      <c r="Z15" s="41" t="s">
        <v>51</v>
      </c>
      <c r="AA15" s="50" t="s">
        <v>52</v>
      </c>
      <c r="AB15" s="50" t="s">
        <v>53</v>
      </c>
      <c r="AC15" s="50" t="s">
        <v>54</v>
      </c>
      <c r="AD15" s="52" t="s">
        <v>55</v>
      </c>
      <c r="AE15" s="2"/>
      <c r="AF15" s="41" t="s">
        <v>56</v>
      </c>
      <c r="AG15" s="48" t="s">
        <v>217</v>
      </c>
      <c r="AH15" s="2"/>
      <c r="AI15" s="1"/>
      <c r="AJ15" s="2"/>
    </row>
    <row r="16" spans="1:36" ht="15.75">
      <c r="A16" s="182">
        <v>1</v>
      </c>
      <c r="B16" s="184" t="s">
        <v>338</v>
      </c>
      <c r="C16" s="187" t="s">
        <v>339</v>
      </c>
      <c r="D16" s="187" t="s">
        <v>340</v>
      </c>
      <c r="E16" s="315" t="s">
        <v>61</v>
      </c>
      <c r="F16" s="164" t="s">
        <v>101</v>
      </c>
      <c r="G16" s="125" t="str">
        <f>+CONCATENATE(E16," - ",F16)</f>
        <v>MUY BAJA - MAYOR</v>
      </c>
      <c r="H16" s="128" t="str">
        <f>+VLOOKUP(G16,[6]Datos!D3:E17,2,FALSE)</f>
        <v>ALTO</v>
      </c>
      <c r="I16" s="187" t="s">
        <v>341</v>
      </c>
      <c r="J16" s="5" t="s">
        <v>64</v>
      </c>
      <c r="K16" s="6" t="s">
        <v>65</v>
      </c>
      <c r="L16" s="7">
        <f>IF(K16="ASIGNADO",15,IF(K16="NO ASIGNADO",0,""))</f>
        <v>15</v>
      </c>
      <c r="M16" s="169">
        <f>SUM(L16:L22)</f>
        <v>100</v>
      </c>
      <c r="N16" s="171" t="s">
        <v>66</v>
      </c>
      <c r="O16" s="174">
        <f>IF(O19="DÉBIL",0,IF(O19="MODERADO",50,IF(O19="FUERTE",100,"")))</f>
        <v>100</v>
      </c>
      <c r="P16" s="110" t="str">
        <f>IF(AND(M19="FUERTE",N16="FUERTE (SIEMPRE SE EJECUTA)"),"NO","SÍ")</f>
        <v>NO</v>
      </c>
      <c r="Q16" s="124" t="s">
        <v>67</v>
      </c>
      <c r="R16" s="113" t="str">
        <f>IF(AND(E16="MUY BAJA",Q19=2),"MUY BAJA",IF(AND(E16="BAJA",Q19=2),"MUY BAJA",IF(AND(E16="MEDIA",Q19=2),"MUY BAJA",IF(AND(E16="ALTA",Q19=2),"BAJA",IF(AND(E16="MUY ALTA",Q19=2),"MEDIA",IF(AND(E16="MUY BAJA",Q19=1),"MUY BAJA",IF(AND(E16="BAJA",Q19=1),"MUY BAJA",IF(AND(E16="MEDIA",Q19=1),"BAJA",IF(AND(E16="ALTA",Q19=1),"MEDIA",IF(AND(E16="MUY ALTA",Q19=1),"ALTA",E16))))))))))</f>
        <v>MUY BAJA</v>
      </c>
      <c r="S16" s="125" t="str">
        <f>+CONCATENATE(R16," - ",F16)</f>
        <v>MUY BAJA - MAYOR</v>
      </c>
      <c r="T16" s="128" t="str">
        <f>+VLOOKUP(S16,[6]Datos!$D$3:$E$17,2,FALSE)</f>
        <v>ALTO</v>
      </c>
      <c r="U16" s="155" t="s">
        <v>68</v>
      </c>
      <c r="V16" s="131" t="s">
        <v>342</v>
      </c>
      <c r="W16" s="328" t="s">
        <v>343</v>
      </c>
      <c r="X16" s="532" t="s">
        <v>71</v>
      </c>
      <c r="Y16" s="39"/>
      <c r="Z16" s="533">
        <v>45537</v>
      </c>
      <c r="AA16" s="536" t="s">
        <v>344</v>
      </c>
      <c r="AB16" s="538" t="s">
        <v>345</v>
      </c>
      <c r="AC16" s="541"/>
      <c r="AD16" s="541" t="s">
        <v>346</v>
      </c>
      <c r="AE16" s="1"/>
      <c r="AF16" s="524" t="s">
        <v>347</v>
      </c>
      <c r="AG16" s="526" t="s">
        <v>348</v>
      </c>
      <c r="AH16" s="1"/>
      <c r="AI16" s="1"/>
      <c r="AJ16" s="1"/>
    </row>
    <row r="17" spans="1:36" ht="31.5">
      <c r="A17" s="182"/>
      <c r="B17" s="185"/>
      <c r="C17" s="188"/>
      <c r="D17" s="188"/>
      <c r="E17" s="316"/>
      <c r="F17" s="164"/>
      <c r="G17" s="126"/>
      <c r="H17" s="129"/>
      <c r="I17" s="188"/>
      <c r="J17" s="8" t="s">
        <v>78</v>
      </c>
      <c r="K17" s="9" t="s">
        <v>79</v>
      </c>
      <c r="L17" s="10">
        <f>IF(K17="ADECUADO",15,IF(K17="INADECUADO",0,""))</f>
        <v>15</v>
      </c>
      <c r="M17" s="170"/>
      <c r="N17" s="172"/>
      <c r="O17" s="174"/>
      <c r="P17" s="111"/>
      <c r="Q17" s="124"/>
      <c r="R17" s="114"/>
      <c r="S17" s="126"/>
      <c r="T17" s="129"/>
      <c r="U17" s="156"/>
      <c r="V17" s="132"/>
      <c r="W17" s="329"/>
      <c r="X17" s="335"/>
      <c r="Y17" s="39"/>
      <c r="Z17" s="534"/>
      <c r="AA17" s="537"/>
      <c r="AB17" s="539"/>
      <c r="AC17" s="541"/>
      <c r="AD17" s="541"/>
      <c r="AE17" s="1"/>
      <c r="AF17" s="524"/>
      <c r="AG17" s="527"/>
      <c r="AH17" s="1"/>
      <c r="AI17" s="1"/>
      <c r="AJ17" s="1"/>
    </row>
    <row r="18" spans="1:36" ht="78.75" customHeight="1">
      <c r="A18" s="182"/>
      <c r="B18" s="185"/>
      <c r="C18" s="188"/>
      <c r="D18" s="188"/>
      <c r="E18" s="316"/>
      <c r="F18" s="164"/>
      <c r="G18" s="126"/>
      <c r="H18" s="129"/>
      <c r="I18" s="188"/>
      <c r="J18" s="11" t="s">
        <v>80</v>
      </c>
      <c r="K18" s="9" t="s">
        <v>81</v>
      </c>
      <c r="L18" s="10">
        <f>IF(K18="OPORTUNA",15,IF(K18="INOPORTUNA",0,""))</f>
        <v>15</v>
      </c>
      <c r="M18" s="170"/>
      <c r="N18" s="172"/>
      <c r="O18" s="174"/>
      <c r="P18" s="111"/>
      <c r="Q18" s="12" t="s">
        <v>82</v>
      </c>
      <c r="R18" s="114"/>
      <c r="S18" s="126"/>
      <c r="T18" s="129"/>
      <c r="U18" s="156"/>
      <c r="V18" s="132"/>
      <c r="W18" s="329"/>
      <c r="X18" s="335"/>
      <c r="Y18" s="39"/>
      <c r="Z18" s="534"/>
      <c r="AA18" s="528" t="s">
        <v>349</v>
      </c>
      <c r="AB18" s="539"/>
      <c r="AC18" s="541"/>
      <c r="AD18" s="541"/>
      <c r="AE18" s="1"/>
      <c r="AF18" s="524"/>
      <c r="AG18" s="529" t="s">
        <v>350</v>
      </c>
      <c r="AH18" s="95"/>
      <c r="AI18" s="1"/>
      <c r="AJ18" s="1"/>
    </row>
    <row r="19" spans="1:36" ht="78.75" customHeight="1">
      <c r="A19" s="182"/>
      <c r="B19" s="185"/>
      <c r="C19" s="188"/>
      <c r="D19" s="188"/>
      <c r="E19" s="316"/>
      <c r="F19" s="164"/>
      <c r="G19" s="126"/>
      <c r="H19" s="129"/>
      <c r="I19" s="188"/>
      <c r="J19" s="8" t="s">
        <v>83</v>
      </c>
      <c r="K19" s="9" t="s">
        <v>109</v>
      </c>
      <c r="L19" s="10">
        <f>IF(K19="PREVENIR",15,IF(K19="DETECTAR",10,IF(K19="NO ES UN CONTROL",0,"")))</f>
        <v>15</v>
      </c>
      <c r="M19" s="116" t="str">
        <f>IF(M16&lt;86,"DÉBIL",IF(M16&lt;96,"MODERADO",IF(M16&lt;101,"FUERTE","")))</f>
        <v>FUERTE</v>
      </c>
      <c r="N19" s="172"/>
      <c r="O19" s="119" t="str">
        <f>IF(AND(M19="FUERTE",N16="FUERTE (SIEMPRE SE EJECUTA)"),"FUERTE",IF(OR(M19="DÉBIL",N16="DÉBIL (NO SE EJECUTA)"),"DÉBIL",IF(OR(M19="MODERADO",N16="MODERADO (ALGUNAS VECES)"),"MODERADO")))</f>
        <v>FUERTE</v>
      </c>
      <c r="P19" s="111"/>
      <c r="Q19" s="121">
        <f>IF(AND($O$19="FUERTE",$Q$16="DIRECTAMENTE"),2,IF(AND($O$19="FUERTE",$Q$16="DIRECTAMENTE"),2,IF(AND($O$19="FUERTE",$Q$16="DIRECTAMENTE"),2,IF(AND($O$19="FUERTE",$Q$16="NO DISMINUYE"),0,IF(AND($O$19="MODERADO",$Q$16="DIRECTAMENTE"),1,IF(AND($O$19="MODERADO",$Q$16="DIRECTAMENTE"),1,IF(AND($O$19="MODERADO",$Q$16="DIRECTAMENTE"),1,IF(AND($O$19="MODERADO",$Q$16="NO DISMINUYE"),0,"N/A"))))))))</f>
        <v>2</v>
      </c>
      <c r="R19" s="114"/>
      <c r="S19" s="126"/>
      <c r="T19" s="129"/>
      <c r="U19" s="156"/>
      <c r="V19" s="104" t="s">
        <v>85</v>
      </c>
      <c r="W19" s="329"/>
      <c r="X19" s="104" t="s">
        <v>86</v>
      </c>
      <c r="Y19" s="40"/>
      <c r="Z19" s="534"/>
      <c r="AA19" s="329"/>
      <c r="AB19" s="539"/>
      <c r="AC19" s="541"/>
      <c r="AD19" s="541"/>
      <c r="AE19" s="1"/>
      <c r="AF19" s="524"/>
      <c r="AG19" s="530"/>
      <c r="AH19" s="1"/>
      <c r="AI19" s="1"/>
      <c r="AJ19" s="1"/>
    </row>
    <row r="20" spans="1:36" ht="57" customHeight="1">
      <c r="A20" s="182"/>
      <c r="B20" s="185"/>
      <c r="C20" s="188"/>
      <c r="D20" s="188"/>
      <c r="E20" s="316"/>
      <c r="F20" s="164"/>
      <c r="G20" s="126"/>
      <c r="H20" s="129"/>
      <c r="I20" s="188"/>
      <c r="J20" s="8" t="s">
        <v>87</v>
      </c>
      <c r="K20" s="9" t="s">
        <v>88</v>
      </c>
      <c r="L20" s="10">
        <f>IF(K20="CONFIABLE",15,IF(K20="NO CONFIABLE",0,""))</f>
        <v>15</v>
      </c>
      <c r="M20" s="117"/>
      <c r="N20" s="172"/>
      <c r="O20" s="119"/>
      <c r="P20" s="111"/>
      <c r="Q20" s="122"/>
      <c r="R20" s="114"/>
      <c r="S20" s="126"/>
      <c r="T20" s="129"/>
      <c r="U20" s="156"/>
      <c r="V20" s="105"/>
      <c r="W20" s="329"/>
      <c r="X20" s="105"/>
      <c r="Y20" s="40"/>
      <c r="Z20" s="534"/>
      <c r="AA20" s="329"/>
      <c r="AB20" s="539"/>
      <c r="AC20" s="541"/>
      <c r="AD20" s="541"/>
      <c r="AE20" s="1"/>
      <c r="AF20" s="524"/>
      <c r="AG20" s="531"/>
      <c r="AH20" s="1"/>
      <c r="AI20" s="95"/>
      <c r="AJ20" s="95"/>
    </row>
    <row r="21" spans="1:36" ht="65.25" customHeight="1">
      <c r="A21" s="182"/>
      <c r="B21" s="185"/>
      <c r="C21" s="188"/>
      <c r="D21" s="188"/>
      <c r="E21" s="316"/>
      <c r="F21" s="164"/>
      <c r="G21" s="126"/>
      <c r="H21" s="129"/>
      <c r="I21" s="188"/>
      <c r="J21" s="8" t="s">
        <v>89</v>
      </c>
      <c r="K21" s="9" t="s">
        <v>90</v>
      </c>
      <c r="L21" s="10">
        <f>IF(K21="SE INVESTIGAN Y SE RESUELVEN OPORTUNAMENTE",15,IF(K21="NO SE INVESTIGAN Y SE RESUELVEN OPORTUNAMENTE",0,""))</f>
        <v>15</v>
      </c>
      <c r="M21" s="117"/>
      <c r="N21" s="172"/>
      <c r="O21" s="119"/>
      <c r="P21" s="111"/>
      <c r="Q21" s="122"/>
      <c r="R21" s="114"/>
      <c r="S21" s="126"/>
      <c r="T21" s="129"/>
      <c r="U21" s="156"/>
      <c r="V21" s="296"/>
      <c r="W21" s="329"/>
      <c r="X21" s="532" t="s">
        <v>351</v>
      </c>
      <c r="Y21" s="39"/>
      <c r="Z21" s="534"/>
      <c r="AA21" s="544" t="s">
        <v>352</v>
      </c>
      <c r="AB21" s="539"/>
      <c r="AC21" s="541"/>
      <c r="AD21" s="541"/>
      <c r="AE21" s="1"/>
      <c r="AF21" s="524"/>
      <c r="AG21" s="102" t="s">
        <v>353</v>
      </c>
      <c r="AH21" s="1"/>
      <c r="AI21" s="1"/>
      <c r="AJ21" s="1"/>
    </row>
    <row r="22" spans="1:36" ht="53.25" customHeight="1" thickBot="1">
      <c r="A22" s="183"/>
      <c r="B22" s="186"/>
      <c r="C22" s="189"/>
      <c r="D22" s="189"/>
      <c r="E22" s="317"/>
      <c r="F22" s="165"/>
      <c r="G22" s="127"/>
      <c r="H22" s="130"/>
      <c r="I22" s="189"/>
      <c r="J22" s="34" t="s">
        <v>92</v>
      </c>
      <c r="K22" s="35" t="s">
        <v>93</v>
      </c>
      <c r="L22" s="36">
        <f>IF(K22="COMPLETA",10,IF(K22="INCOMPLETA",5,IF(K22="NO EXISTE",0,"")))</f>
        <v>10</v>
      </c>
      <c r="M22" s="118"/>
      <c r="N22" s="173"/>
      <c r="O22" s="120"/>
      <c r="P22" s="112"/>
      <c r="Q22" s="123"/>
      <c r="R22" s="115"/>
      <c r="S22" s="127"/>
      <c r="T22" s="130"/>
      <c r="U22" s="157"/>
      <c r="V22" s="297"/>
      <c r="W22" s="330"/>
      <c r="X22" s="543"/>
      <c r="Y22" s="39"/>
      <c r="Z22" s="535"/>
      <c r="AA22" s="545"/>
      <c r="AB22" s="540"/>
      <c r="AC22" s="542"/>
      <c r="AD22" s="542"/>
      <c r="AE22" s="1"/>
      <c r="AF22" s="525"/>
      <c r="AG22" s="103" t="s">
        <v>354</v>
      </c>
      <c r="AH22" s="1"/>
      <c r="AI22" s="1"/>
      <c r="AJ22" s="1"/>
    </row>
  </sheetData>
  <mergeCells count="75">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X21:X22"/>
    <mergeCell ref="AA21:AA22"/>
    <mergeCell ref="R16:R22"/>
    <mergeCell ref="S16:S22"/>
    <mergeCell ref="T16:T22"/>
    <mergeCell ref="U16:U22"/>
    <mergeCell ref="V16:V18"/>
    <mergeCell ref="W16:W22"/>
    <mergeCell ref="AF16:AF22"/>
    <mergeCell ref="AG16:AG17"/>
    <mergeCell ref="AA18:AA20"/>
    <mergeCell ref="AG18:AG20"/>
    <mergeCell ref="M19:M22"/>
    <mergeCell ref="O19:O22"/>
    <mergeCell ref="Q19:Q22"/>
    <mergeCell ref="V19:V20"/>
    <mergeCell ref="X19:X20"/>
    <mergeCell ref="V21:V22"/>
    <mergeCell ref="X16:X18"/>
    <mergeCell ref="Z16:Z22"/>
    <mergeCell ref="AA16:AA17"/>
    <mergeCell ref="AB16:AB22"/>
    <mergeCell ref="AC16:AC22"/>
    <mergeCell ref="AD16:AD22"/>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1">
    <dataValidation type="list" allowBlank="1" showInputMessage="1" showErrorMessage="1" sqref="Q16:Q17" xr:uid="{87C7BAD4-2F64-4B7C-A032-AE3C19DA0788}">
      <formula1>$AE$19:$AE$21</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BA270-C56E-45BA-B69C-1BBF0FB60CC7}">
  <dimension ref="A1:AJ29"/>
  <sheetViews>
    <sheetView zoomScale="70" zoomScaleNormal="70" workbookViewId="0">
      <selection activeCell="AD1" sqref="A1:XFD4"/>
    </sheetView>
  </sheetViews>
  <sheetFormatPr baseColWidth="10" defaultColWidth="11.42578125" defaultRowHeight="1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11.42578125"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6" width="33.42578125" customWidth="1"/>
    <col min="27" max="27" width="45.5703125" customWidth="1"/>
    <col min="28" max="28" width="33.42578125" customWidth="1"/>
    <col min="29" max="29" width="40.28515625" customWidth="1"/>
    <col min="30" max="30" width="34.85546875" customWidth="1"/>
    <col min="31" max="31" width="2.28515625" customWidth="1"/>
    <col min="32" max="32" width="42.5703125" customWidth="1"/>
    <col min="33" max="33" width="50.28515625" customWidth="1"/>
  </cols>
  <sheetData>
    <row r="1" spans="1:36" ht="26.25" customHeight="1">
      <c r="A1" s="282"/>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273</v>
      </c>
      <c r="AH1" s="1"/>
      <c r="AI1" s="1"/>
      <c r="AJ1" s="1"/>
    </row>
    <row r="2" spans="1:36" ht="26.25" customHeight="1"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274</v>
      </c>
      <c r="AH2" s="1"/>
      <c r="AI2" s="1"/>
      <c r="AJ2" s="1"/>
    </row>
    <row r="3" spans="1:36" ht="26.25" customHeight="1">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26.25" customHeight="1"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43846</v>
      </c>
      <c r="AH4" s="1"/>
      <c r="AI4" s="1"/>
      <c r="AJ4" s="1"/>
    </row>
    <row r="5" spans="1:36" ht="15.75"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5" t="s">
        <v>9</v>
      </c>
      <c r="B6" s="268" t="s">
        <v>355</v>
      </c>
      <c r="C6" s="269"/>
      <c r="D6" s="269"/>
      <c r="E6" s="269"/>
      <c r="F6" s="269"/>
      <c r="G6" s="269"/>
      <c r="H6" s="270"/>
      <c r="I6" s="16"/>
      <c r="J6" s="22"/>
      <c r="K6" s="25" t="s">
        <v>11</v>
      </c>
      <c r="L6" s="24"/>
      <c r="M6" s="271">
        <v>45322</v>
      </c>
      <c r="N6" s="272"/>
      <c r="O6" s="16"/>
      <c r="P6" s="16"/>
      <c r="Q6" s="16"/>
      <c r="R6" s="16"/>
      <c r="S6" s="16"/>
      <c r="T6" s="16"/>
      <c r="U6" s="16"/>
      <c r="V6" s="16"/>
      <c r="W6" s="16"/>
      <c r="X6" s="16"/>
      <c r="Y6" s="16"/>
      <c r="Z6" s="16"/>
      <c r="AA6" s="16"/>
      <c r="AB6" s="16"/>
      <c r="AC6" s="17"/>
      <c r="AD6" s="16"/>
      <c r="AE6" s="1"/>
      <c r="AF6" s="1"/>
      <c r="AG6" s="1"/>
      <c r="AH6" s="1"/>
      <c r="AI6" s="1"/>
      <c r="AJ6" s="1"/>
    </row>
    <row r="7" spans="1:36" ht="15.75"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16.5" thickBot="1">
      <c r="A8" s="45" t="s">
        <v>12</v>
      </c>
      <c r="B8" s="273" t="s">
        <v>356</v>
      </c>
      <c r="C8" s="274"/>
      <c r="D8" s="274"/>
      <c r="E8" s="274"/>
      <c r="F8" s="274"/>
      <c r="G8" s="274"/>
      <c r="H8" s="274"/>
      <c r="I8" s="275"/>
      <c r="J8" s="16"/>
      <c r="K8" s="20" t="s">
        <v>14</v>
      </c>
      <c r="L8" s="20"/>
      <c r="M8" s="20" t="s">
        <v>15</v>
      </c>
      <c r="N8" s="20" t="s">
        <v>16</v>
      </c>
      <c r="O8" s="20" t="s">
        <v>16</v>
      </c>
      <c r="P8" s="16"/>
      <c r="Q8" s="16"/>
      <c r="R8" s="16"/>
      <c r="S8" s="16"/>
      <c r="T8" s="16"/>
      <c r="U8" s="16"/>
      <c r="V8" s="16"/>
      <c r="W8" s="16"/>
      <c r="X8" s="16"/>
      <c r="Y8" s="16"/>
      <c r="Z8" s="16"/>
      <c r="AA8" s="16"/>
      <c r="AB8" s="16"/>
      <c r="AC8" s="17"/>
      <c r="AD8" s="16"/>
      <c r="AE8" s="1"/>
      <c r="AF8" s="1"/>
      <c r="AG8" s="1"/>
      <c r="AH8" s="1"/>
      <c r="AI8" s="1"/>
      <c r="AJ8" s="1"/>
    </row>
    <row r="9" spans="1:36" ht="27" thickBot="1">
      <c r="A9" s="45" t="s">
        <v>17</v>
      </c>
      <c r="B9" s="273" t="s">
        <v>357</v>
      </c>
      <c r="C9" s="274"/>
      <c r="D9" s="274"/>
      <c r="E9" s="274"/>
      <c r="F9" s="274"/>
      <c r="G9" s="274"/>
      <c r="H9" s="274"/>
      <c r="I9" s="275"/>
      <c r="J9" s="16"/>
      <c r="K9" s="47" t="s">
        <v>19</v>
      </c>
      <c r="L9" s="21"/>
      <c r="M9" s="21"/>
      <c r="N9" s="21"/>
      <c r="O9" s="47"/>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276" t="s">
        <v>20</v>
      </c>
      <c r="B12" s="277"/>
      <c r="C12" s="277"/>
      <c r="D12" s="278"/>
      <c r="E12" s="279" t="s">
        <v>21</v>
      </c>
      <c r="F12" s="280"/>
      <c r="G12" s="280"/>
      <c r="H12" s="280"/>
      <c r="I12" s="280"/>
      <c r="J12" s="280"/>
      <c r="K12" s="280"/>
      <c r="L12" s="280"/>
      <c r="M12" s="280"/>
      <c r="N12" s="280"/>
      <c r="O12" s="280"/>
      <c r="P12" s="280"/>
      <c r="Q12" s="280"/>
      <c r="R12" s="280"/>
      <c r="S12" s="280"/>
      <c r="T12" s="280"/>
      <c r="U12" s="280"/>
      <c r="V12" s="280"/>
      <c r="W12" s="280"/>
      <c r="X12" s="281"/>
      <c r="Y12" s="31"/>
      <c r="Z12" s="249" t="s">
        <v>22</v>
      </c>
      <c r="AA12" s="250"/>
      <c r="AB12" s="250"/>
      <c r="AC12" s="250"/>
      <c r="AD12" s="251"/>
      <c r="AE12" s="1"/>
      <c r="AF12" s="249" t="s">
        <v>23</v>
      </c>
      <c r="AG12" s="251"/>
      <c r="AH12" s="1"/>
      <c r="AI12" s="1"/>
      <c r="AJ12" s="1"/>
    </row>
    <row r="13" spans="1:36">
      <c r="A13" s="258" t="s">
        <v>24</v>
      </c>
      <c r="B13" s="240" t="s">
        <v>148</v>
      </c>
      <c r="C13" s="240" t="s">
        <v>26</v>
      </c>
      <c r="D13" s="241" t="s">
        <v>27</v>
      </c>
      <c r="E13" s="261" t="s">
        <v>28</v>
      </c>
      <c r="F13" s="262"/>
      <c r="G13" s="262"/>
      <c r="H13" s="262"/>
      <c r="I13" s="263" t="s">
        <v>29</v>
      </c>
      <c r="J13" s="264"/>
      <c r="K13" s="264"/>
      <c r="L13" s="264"/>
      <c r="M13" s="264"/>
      <c r="N13" s="264"/>
      <c r="O13" s="264"/>
      <c r="P13" s="264"/>
      <c r="Q13" s="264"/>
      <c r="R13" s="27"/>
      <c r="S13" s="27"/>
      <c r="T13" s="263" t="s">
        <v>30</v>
      </c>
      <c r="U13" s="264"/>
      <c r="V13" s="264"/>
      <c r="W13" s="264"/>
      <c r="X13" s="265"/>
      <c r="Y13" s="31"/>
      <c r="Z13" s="252"/>
      <c r="AA13" s="253"/>
      <c r="AB13" s="253"/>
      <c r="AC13" s="253"/>
      <c r="AD13" s="254"/>
      <c r="AE13" s="1"/>
      <c r="AF13" s="252"/>
      <c r="AG13" s="254"/>
      <c r="AH13" s="2"/>
      <c r="AI13" s="2"/>
      <c r="AJ13" s="2"/>
    </row>
    <row r="14" spans="1:36" ht="15.75" thickBot="1">
      <c r="A14" s="258"/>
      <c r="B14" s="240"/>
      <c r="C14" s="240"/>
      <c r="D14" s="241"/>
      <c r="E14" s="266" t="s">
        <v>31</v>
      </c>
      <c r="F14" s="267"/>
      <c r="G14" s="267"/>
      <c r="H14" s="267"/>
      <c r="I14" s="244" t="s">
        <v>32</v>
      </c>
      <c r="J14" s="245" t="s">
        <v>33</v>
      </c>
      <c r="K14" s="245" t="s">
        <v>34</v>
      </c>
      <c r="L14" s="246" t="s">
        <v>35</v>
      </c>
      <c r="M14" s="240" t="s">
        <v>36</v>
      </c>
      <c r="N14" s="248" t="s">
        <v>37</v>
      </c>
      <c r="O14" s="238" t="s">
        <v>38</v>
      </c>
      <c r="P14" s="240" t="s">
        <v>39</v>
      </c>
      <c r="Q14" s="238" t="s">
        <v>40</v>
      </c>
      <c r="R14" s="238" t="s">
        <v>41</v>
      </c>
      <c r="S14" s="28"/>
      <c r="T14" s="242" t="s">
        <v>42</v>
      </c>
      <c r="U14" s="240" t="s">
        <v>43</v>
      </c>
      <c r="V14" s="238" t="s">
        <v>44</v>
      </c>
      <c r="W14" s="240" t="s">
        <v>45</v>
      </c>
      <c r="X14" s="241"/>
      <c r="Y14" s="38"/>
      <c r="Z14" s="255"/>
      <c r="AA14" s="256"/>
      <c r="AB14" s="256"/>
      <c r="AC14" s="256"/>
      <c r="AD14" s="257"/>
      <c r="AE14" s="2"/>
      <c r="AF14" s="255"/>
      <c r="AG14" s="257"/>
      <c r="AH14" s="2"/>
      <c r="AI14" s="1"/>
      <c r="AJ14" s="2"/>
    </row>
    <row r="15" spans="1:36" ht="38.25">
      <c r="A15" s="259"/>
      <c r="B15" s="238"/>
      <c r="C15" s="238"/>
      <c r="D15" s="260"/>
      <c r="E15" s="32" t="s">
        <v>46</v>
      </c>
      <c r="F15" s="30" t="s">
        <v>47</v>
      </c>
      <c r="G15" s="3"/>
      <c r="H15" s="4" t="s">
        <v>48</v>
      </c>
      <c r="I15" s="242"/>
      <c r="J15" s="245"/>
      <c r="K15" s="245"/>
      <c r="L15" s="247"/>
      <c r="M15" s="240"/>
      <c r="N15" s="239"/>
      <c r="O15" s="239"/>
      <c r="P15" s="240"/>
      <c r="Q15" s="239"/>
      <c r="R15" s="239"/>
      <c r="S15" s="29"/>
      <c r="T15" s="243"/>
      <c r="U15" s="240"/>
      <c r="V15" s="239"/>
      <c r="W15" s="49" t="s">
        <v>49</v>
      </c>
      <c r="X15" s="33" t="s">
        <v>50</v>
      </c>
      <c r="Y15" s="38"/>
      <c r="Z15" s="41" t="s">
        <v>51</v>
      </c>
      <c r="AA15" s="50" t="s">
        <v>52</v>
      </c>
      <c r="AB15" s="50" t="s">
        <v>53</v>
      </c>
      <c r="AC15" s="50" t="s">
        <v>54</v>
      </c>
      <c r="AD15" s="52" t="s">
        <v>55</v>
      </c>
      <c r="AE15" s="2"/>
      <c r="AF15" s="41" t="s">
        <v>56</v>
      </c>
      <c r="AG15" s="48" t="s">
        <v>217</v>
      </c>
      <c r="AH15" s="2"/>
      <c r="AI15" s="1"/>
      <c r="AJ15" s="2"/>
    </row>
    <row r="16" spans="1:36" ht="15.75">
      <c r="A16" s="182">
        <v>1</v>
      </c>
      <c r="B16" s="184" t="s">
        <v>358</v>
      </c>
      <c r="C16" s="187" t="s">
        <v>359</v>
      </c>
      <c r="D16" s="187" t="s">
        <v>360</v>
      </c>
      <c r="E16" s="315" t="s">
        <v>61</v>
      </c>
      <c r="F16" s="164" t="s">
        <v>62</v>
      </c>
      <c r="G16" s="125" t="str">
        <f>+CONCATENATE(E16," - ",F16)</f>
        <v>MUY BAJA - MODERADO</v>
      </c>
      <c r="H16" s="128" t="str">
        <f>+VLOOKUP(G16,[7]Datos!D3:E17,2,FALSE)</f>
        <v>MODERADO</v>
      </c>
      <c r="I16" s="312" t="s">
        <v>361</v>
      </c>
      <c r="J16" s="5"/>
      <c r="K16" s="6" t="s">
        <v>65</v>
      </c>
      <c r="L16" s="7">
        <f>IF(K16="ASIGNADO",15,IF(K16="NO ASIGNADO",0,""))</f>
        <v>15</v>
      </c>
      <c r="M16" s="169">
        <f>SUM(L16:L22)</f>
        <v>95</v>
      </c>
      <c r="N16" s="171" t="s">
        <v>66</v>
      </c>
      <c r="O16" s="174">
        <f>IF(O19="DÉBIL",0,IF(O19="MODERADO",50,IF(O19="FUERTE",100,"")))</f>
        <v>50</v>
      </c>
      <c r="P16" s="110" t="str">
        <f>IF(AND(M19="FUERTE",N16="FUERTE (SIEMPRE SE EJECUTA)"),"NO","SÍ")</f>
        <v>SÍ</v>
      </c>
      <c r="Q16" s="124" t="s">
        <v>67</v>
      </c>
      <c r="R16" s="113" t="str">
        <f>IF(AND(E16="MUY BAJA",Q19=2),"MUY BAJA",IF(AND(E16="BAJA",Q19=2),"MUY BAJA",IF(AND(E16="MEDIA",Q19=2),"MUY BAJA",IF(AND(E16="ALTA",Q19=2),"BAJA",IF(AND(E16="MUY ALTA",Q19=2),"MEDIA",IF(AND(E16="MUY BAJA",Q19=1),"MUY BAJA",IF(AND(E16="BAJA",Q19=1),"MUY BAJA",IF(AND(E16="MEDIA",Q19=1),"BAJA",IF(AND(E16="ALTA",Q19=1),"MEDIA",IF(AND(E16="MUY ALTA",Q19=1),"ALTA",E16))))))))))</f>
        <v>MUY BAJA</v>
      </c>
      <c r="S16" s="125" t="str">
        <f>+CONCATENATE(R16," - ",F16)</f>
        <v>MUY BAJA - MODERADO</v>
      </c>
      <c r="T16" s="128" t="str">
        <f>+VLOOKUP(S16,[7]Datos!$D$3:$E$17,2,FALSE)</f>
        <v>MODERADO</v>
      </c>
      <c r="U16" s="155" t="s">
        <v>68</v>
      </c>
      <c r="V16" s="131" t="s">
        <v>362</v>
      </c>
      <c r="W16" s="328" t="s">
        <v>363</v>
      </c>
      <c r="X16" s="334" t="s">
        <v>364</v>
      </c>
      <c r="Y16" s="39"/>
      <c r="Z16" s="562">
        <v>45539</v>
      </c>
      <c r="AA16" s="565" t="s">
        <v>365</v>
      </c>
      <c r="AB16" s="565" t="s">
        <v>366</v>
      </c>
      <c r="AC16" s="565" t="s">
        <v>228</v>
      </c>
      <c r="AD16" s="565" t="s">
        <v>228</v>
      </c>
      <c r="AE16" s="1"/>
      <c r="AF16" s="549" t="s">
        <v>367</v>
      </c>
      <c r="AG16" s="552" t="s">
        <v>368</v>
      </c>
      <c r="AH16" s="1"/>
      <c r="AI16" s="1"/>
      <c r="AJ16" s="1"/>
    </row>
    <row r="17" spans="1:36" ht="31.5">
      <c r="A17" s="182"/>
      <c r="B17" s="185"/>
      <c r="C17" s="188"/>
      <c r="D17" s="188"/>
      <c r="E17" s="316"/>
      <c r="F17" s="164"/>
      <c r="G17" s="126"/>
      <c r="H17" s="129"/>
      <c r="I17" s="312"/>
      <c r="J17" s="8" t="s">
        <v>78</v>
      </c>
      <c r="K17" s="9" t="s">
        <v>79</v>
      </c>
      <c r="L17" s="10">
        <f>IF(K17="ADECUADO",15,IF(K17="INADECUADO",0,""))</f>
        <v>15</v>
      </c>
      <c r="M17" s="170"/>
      <c r="N17" s="172"/>
      <c r="O17" s="174"/>
      <c r="P17" s="111"/>
      <c r="Q17" s="124"/>
      <c r="R17" s="114"/>
      <c r="S17" s="126"/>
      <c r="T17" s="129"/>
      <c r="U17" s="156"/>
      <c r="V17" s="132"/>
      <c r="W17" s="329"/>
      <c r="X17" s="335"/>
      <c r="Y17" s="39"/>
      <c r="Z17" s="563"/>
      <c r="AA17" s="566"/>
      <c r="AB17" s="566"/>
      <c r="AC17" s="566"/>
      <c r="AD17" s="566"/>
      <c r="AE17" s="1"/>
      <c r="AF17" s="550"/>
      <c r="AG17" s="553"/>
      <c r="AH17" s="1"/>
      <c r="AI17" s="1"/>
      <c r="AJ17" s="1"/>
    </row>
    <row r="18" spans="1:36" ht="63">
      <c r="A18" s="182"/>
      <c r="B18" s="185"/>
      <c r="C18" s="188"/>
      <c r="D18" s="188"/>
      <c r="E18" s="316"/>
      <c r="F18" s="164"/>
      <c r="G18" s="126"/>
      <c r="H18" s="129"/>
      <c r="I18" s="312"/>
      <c r="J18" s="11" t="s">
        <v>80</v>
      </c>
      <c r="K18" s="9" t="s">
        <v>81</v>
      </c>
      <c r="L18" s="10">
        <f>IF(K18="OPORTUNA",15,IF(K18="INOPORTUNA",0,""))</f>
        <v>15</v>
      </c>
      <c r="M18" s="170"/>
      <c r="N18" s="172"/>
      <c r="O18" s="174"/>
      <c r="P18" s="111"/>
      <c r="Q18" s="12" t="s">
        <v>82</v>
      </c>
      <c r="R18" s="114"/>
      <c r="S18" s="126"/>
      <c r="T18" s="129"/>
      <c r="U18" s="156"/>
      <c r="V18" s="132"/>
      <c r="W18" s="329"/>
      <c r="X18" s="335"/>
      <c r="Y18" s="39"/>
      <c r="Z18" s="563"/>
      <c r="AA18" s="566"/>
      <c r="AB18" s="566"/>
      <c r="AC18" s="566"/>
      <c r="AD18" s="566"/>
      <c r="AE18" s="1"/>
      <c r="AF18" s="550"/>
      <c r="AG18" s="553"/>
      <c r="AH18" s="1"/>
      <c r="AI18" s="1"/>
      <c r="AJ18" s="1"/>
    </row>
    <row r="19" spans="1:36" ht="63">
      <c r="A19" s="182"/>
      <c r="B19" s="185"/>
      <c r="C19" s="188"/>
      <c r="D19" s="188"/>
      <c r="E19" s="316"/>
      <c r="F19" s="164"/>
      <c r="G19" s="126"/>
      <c r="H19" s="129"/>
      <c r="I19" s="312"/>
      <c r="J19" s="8" t="s">
        <v>83</v>
      </c>
      <c r="K19" s="9" t="s">
        <v>110</v>
      </c>
      <c r="L19" s="10">
        <f>IF(K19="PREVENIR",15,IF(K19="DETECTAR",10,IF(K19="NO ES UN CONTROL",0,"")))</f>
        <v>10</v>
      </c>
      <c r="M19" s="116" t="str">
        <f>IF(M16&lt;86,"DÉBIL",IF(M16&lt;96,"MODERADO",IF(M16&lt;101,"FUERTE","")))</f>
        <v>MODERADO</v>
      </c>
      <c r="N19" s="172"/>
      <c r="O19" s="119" t="str">
        <f>IF(AND(M19="FUERTE",N16="FUERTE (SIEMPRE SE EJECUTA)"),"FUERTE",IF(OR(M19="DÉBIL",N16="DÉBIL (NO SE EJECUTA)"),"DÉBIL",IF(OR(M19="MODERADO",N16="MODERADO (ALGUNAS VECES)"),"MODERADO")))</f>
        <v>MODERADO</v>
      </c>
      <c r="P19" s="111"/>
      <c r="Q19" s="121">
        <f>IF(AND($O$19="FUERTE",$Q$16="DIRECTAMENTE"),2,IF(AND($O$19="FUERTE",$Q$16="DIRECTAMENTE"),2,IF(AND($O$19="FUERTE",$Q$16="DIRECTAMENTE"),2,IF(AND($O$19="FUERTE",$Q$16="NO DISMINUYE"),0,IF(AND($O$19="MODERADO",$Q$16="DIRECTAMENTE"),1,IF(AND($O$19="MODERADO",$Q$16="DIRECTAMENTE"),1,IF(AND($O$19="MODERADO",$Q$16="DIRECTAMENTE"),1,IF(AND($O$19="MODERADO",$Q$16="NO DISMINUYE"),0,"N/A"))))))))</f>
        <v>1</v>
      </c>
      <c r="R19" s="114"/>
      <c r="S19" s="126"/>
      <c r="T19" s="129"/>
      <c r="U19" s="156"/>
      <c r="V19" s="104" t="s">
        <v>85</v>
      </c>
      <c r="W19" s="329"/>
      <c r="X19" s="104" t="s">
        <v>86</v>
      </c>
      <c r="Y19" s="40"/>
      <c r="Z19" s="563"/>
      <c r="AA19" s="566"/>
      <c r="AB19" s="566"/>
      <c r="AC19" s="566"/>
      <c r="AD19" s="566"/>
      <c r="AE19" s="1"/>
      <c r="AF19" s="550"/>
      <c r="AG19" s="553"/>
      <c r="AH19" s="1"/>
      <c r="AI19" s="1"/>
      <c r="AJ19" s="1"/>
    </row>
    <row r="20" spans="1:36" ht="47.25">
      <c r="A20" s="182"/>
      <c r="B20" s="185"/>
      <c r="C20" s="188"/>
      <c r="D20" s="188"/>
      <c r="E20" s="316"/>
      <c r="F20" s="164"/>
      <c r="G20" s="126"/>
      <c r="H20" s="129"/>
      <c r="I20" s="312"/>
      <c r="J20" s="8" t="s">
        <v>87</v>
      </c>
      <c r="K20" s="9" t="s">
        <v>88</v>
      </c>
      <c r="L20" s="10">
        <f>IF(K20="CONFIABLE",15,IF(K20="NO CONFIABLE",0,""))</f>
        <v>15</v>
      </c>
      <c r="M20" s="117"/>
      <c r="N20" s="172"/>
      <c r="O20" s="119"/>
      <c r="P20" s="111"/>
      <c r="Q20" s="122"/>
      <c r="R20" s="114"/>
      <c r="S20" s="126"/>
      <c r="T20" s="129"/>
      <c r="U20" s="156"/>
      <c r="V20" s="105"/>
      <c r="W20" s="329"/>
      <c r="X20" s="105"/>
      <c r="Y20" s="40"/>
      <c r="Z20" s="563"/>
      <c r="AA20" s="566"/>
      <c r="AB20" s="566"/>
      <c r="AC20" s="566"/>
      <c r="AD20" s="566"/>
      <c r="AE20" s="1"/>
      <c r="AF20" s="550"/>
      <c r="AG20" s="553"/>
      <c r="AH20" s="1"/>
      <c r="AI20" s="1"/>
      <c r="AJ20" s="1"/>
    </row>
    <row r="21" spans="1:36" ht="47.25">
      <c r="A21" s="182"/>
      <c r="B21" s="185"/>
      <c r="C21" s="188"/>
      <c r="D21" s="188"/>
      <c r="E21" s="316"/>
      <c r="F21" s="164"/>
      <c r="G21" s="126"/>
      <c r="H21" s="129"/>
      <c r="I21" s="312"/>
      <c r="J21" s="8" t="s">
        <v>89</v>
      </c>
      <c r="K21" s="9" t="s">
        <v>118</v>
      </c>
      <c r="L21" s="10">
        <v>15</v>
      </c>
      <c r="M21" s="117"/>
      <c r="N21" s="172"/>
      <c r="O21" s="119"/>
      <c r="P21" s="111"/>
      <c r="Q21" s="122"/>
      <c r="R21" s="114"/>
      <c r="S21" s="126"/>
      <c r="T21" s="129"/>
      <c r="U21" s="156"/>
      <c r="V21" s="296"/>
      <c r="W21" s="329"/>
      <c r="X21" s="532" t="s">
        <v>369</v>
      </c>
      <c r="Y21" s="39"/>
      <c r="Z21" s="563"/>
      <c r="AA21" s="566"/>
      <c r="AB21" s="566"/>
      <c r="AC21" s="566"/>
      <c r="AD21" s="566"/>
      <c r="AE21" s="1"/>
      <c r="AF21" s="550"/>
      <c r="AG21" s="553"/>
      <c r="AH21" s="1"/>
      <c r="AI21" s="1"/>
      <c r="AJ21" s="1"/>
    </row>
    <row r="22" spans="1:36" ht="48" thickBot="1">
      <c r="A22" s="183"/>
      <c r="B22" s="186"/>
      <c r="C22" s="189"/>
      <c r="D22" s="189"/>
      <c r="E22" s="317"/>
      <c r="F22" s="165"/>
      <c r="G22" s="127"/>
      <c r="H22" s="130"/>
      <c r="I22" s="349"/>
      <c r="J22" s="34" t="s">
        <v>92</v>
      </c>
      <c r="K22" s="35" t="s">
        <v>93</v>
      </c>
      <c r="L22" s="36">
        <f>IF(K22="COMPLETA",10,IF(K22="INCOMPLETA",5,IF(K22="NO EXISTE",0,"")))</f>
        <v>10</v>
      </c>
      <c r="M22" s="118"/>
      <c r="N22" s="173"/>
      <c r="O22" s="120"/>
      <c r="P22" s="112"/>
      <c r="Q22" s="123"/>
      <c r="R22" s="115"/>
      <c r="S22" s="127"/>
      <c r="T22" s="130"/>
      <c r="U22" s="157"/>
      <c r="V22" s="297"/>
      <c r="W22" s="330"/>
      <c r="X22" s="543"/>
      <c r="Y22" s="39"/>
      <c r="Z22" s="564"/>
      <c r="AA22" s="567"/>
      <c r="AB22" s="567"/>
      <c r="AC22" s="567"/>
      <c r="AD22" s="567"/>
      <c r="AE22" s="1"/>
      <c r="AF22" s="551"/>
      <c r="AG22" s="553"/>
      <c r="AH22" s="1"/>
      <c r="AI22" s="1"/>
      <c r="AJ22" s="1"/>
    </row>
    <row r="23" spans="1:36" ht="15.75">
      <c r="A23" s="182">
        <v>2</v>
      </c>
      <c r="B23" s="184" t="s">
        <v>370</v>
      </c>
      <c r="C23" s="187" t="s">
        <v>371</v>
      </c>
      <c r="D23" s="131" t="s">
        <v>360</v>
      </c>
      <c r="E23" s="315" t="s">
        <v>61</v>
      </c>
      <c r="F23" s="164" t="s">
        <v>62</v>
      </c>
      <c r="G23" s="125" t="str">
        <f>+CONCATENATE(E23," - ",F23)</f>
        <v>MUY BAJA - MODERADO</v>
      </c>
      <c r="H23" s="128" t="str">
        <f>+VLOOKUP(G23,[7]Datos!D3:E27,2,FALSE)</f>
        <v>MODERADO</v>
      </c>
      <c r="I23" s="312" t="s">
        <v>372</v>
      </c>
      <c r="J23" s="5" t="s">
        <v>64</v>
      </c>
      <c r="K23" s="6" t="s">
        <v>65</v>
      </c>
      <c r="L23" s="7">
        <f>IF(K23="ASIGNADO",15,IF(K23="NO ASIGNADO",0,""))</f>
        <v>15</v>
      </c>
      <c r="M23" s="169">
        <f>SUM(L23:L29)</f>
        <v>100</v>
      </c>
      <c r="N23" s="171" t="s">
        <v>66</v>
      </c>
      <c r="O23" s="174">
        <f>IF(O26="DÉBIL",0,IF(O26="MODERADO",50,IF(O26="FUERTE",100,"")))</f>
        <v>100</v>
      </c>
      <c r="P23" s="110" t="str">
        <f>IF(AND(M26="FUERTE",N23="FUERTE (SIEMPRE SE EJECUTA)"),"NO","SÍ")</f>
        <v>NO</v>
      </c>
      <c r="Q23" s="124" t="s">
        <v>67</v>
      </c>
      <c r="R23" s="113" t="str">
        <f>IF(AND(E23="MUY BAJA",Q26=2),"MUY BAJA",IF(AND(E23="BAJA",Q26=2),"MUY BAJA",IF(AND(E23="MEDIA",Q26=2),"MUY BAJA",IF(AND(E23="ALTA",Q26=2),"BAJA",IF(AND(E23="MUY ALTA",Q26=2),"MEDIA",IF(AND(E23="MUY BAJA",Q26=1),"MUY BAJA",IF(AND(E23="BAJA",Q26=1),"MUY BAJA",IF(AND(E23="MEDIA",Q26=1),"BAJA",IF(AND(E23="ALTA",Q26=1),"MEDIA",IF(AND(E23="MUY ALTA",Q26=1),"ALTA",E23))))))))))</f>
        <v>MUY BAJA</v>
      </c>
      <c r="S23" s="125" t="str">
        <f>+CONCATENATE(R23," - ",F23)</f>
        <v>MUY BAJA - MODERADO</v>
      </c>
      <c r="T23" s="128" t="str">
        <f>+VLOOKUP(S23,[7]Datos!$D$3:$E$27,2,FALSE)</f>
        <v>MODERADO</v>
      </c>
      <c r="U23" s="155" t="s">
        <v>68</v>
      </c>
      <c r="V23" s="131" t="s">
        <v>373</v>
      </c>
      <c r="W23" s="328" t="s">
        <v>374</v>
      </c>
      <c r="X23" s="532" t="s">
        <v>375</v>
      </c>
      <c r="Y23" s="39"/>
      <c r="Z23" s="556">
        <v>45539</v>
      </c>
      <c r="AA23" s="559" t="s">
        <v>376</v>
      </c>
      <c r="AB23" s="559" t="s">
        <v>377</v>
      </c>
      <c r="AC23" s="546" t="s">
        <v>378</v>
      </c>
      <c r="AD23" s="546" t="s">
        <v>228</v>
      </c>
      <c r="AE23" s="1"/>
      <c r="AF23" s="549" t="s">
        <v>379</v>
      </c>
      <c r="AG23" s="552" t="s">
        <v>380</v>
      </c>
    </row>
    <row r="24" spans="1:36" ht="31.5">
      <c r="A24" s="182"/>
      <c r="B24" s="185"/>
      <c r="C24" s="188"/>
      <c r="D24" s="180"/>
      <c r="E24" s="316"/>
      <c r="F24" s="164"/>
      <c r="G24" s="126"/>
      <c r="H24" s="129"/>
      <c r="I24" s="312"/>
      <c r="J24" s="8" t="s">
        <v>78</v>
      </c>
      <c r="K24" s="9" t="s">
        <v>79</v>
      </c>
      <c r="L24" s="10">
        <f>IF(K24="ADECUADO",15,IF(K24="INADECUADO",0,""))</f>
        <v>15</v>
      </c>
      <c r="M24" s="170"/>
      <c r="N24" s="172"/>
      <c r="O24" s="174"/>
      <c r="P24" s="111"/>
      <c r="Q24" s="124"/>
      <c r="R24" s="114"/>
      <c r="S24" s="126"/>
      <c r="T24" s="129"/>
      <c r="U24" s="156"/>
      <c r="V24" s="132"/>
      <c r="W24" s="329"/>
      <c r="X24" s="335"/>
      <c r="Y24" s="39"/>
      <c r="Z24" s="557"/>
      <c r="AA24" s="560"/>
      <c r="AB24" s="560"/>
      <c r="AC24" s="547"/>
      <c r="AD24" s="547"/>
      <c r="AE24" s="1"/>
      <c r="AF24" s="550"/>
      <c r="AG24" s="553"/>
    </row>
    <row r="25" spans="1:36" ht="63">
      <c r="A25" s="182"/>
      <c r="B25" s="185"/>
      <c r="C25" s="188"/>
      <c r="D25" s="180"/>
      <c r="E25" s="316"/>
      <c r="F25" s="164"/>
      <c r="G25" s="126"/>
      <c r="H25" s="129"/>
      <c r="I25" s="312"/>
      <c r="J25" s="11" t="s">
        <v>80</v>
      </c>
      <c r="K25" s="9" t="s">
        <v>81</v>
      </c>
      <c r="L25" s="10">
        <f>IF(K25="OPORTUNA",15,IF(K25="INOPORTUNA",0,""))</f>
        <v>15</v>
      </c>
      <c r="M25" s="170"/>
      <c r="N25" s="172"/>
      <c r="O25" s="174"/>
      <c r="P25" s="111"/>
      <c r="Q25" s="12" t="s">
        <v>82</v>
      </c>
      <c r="R25" s="114"/>
      <c r="S25" s="126"/>
      <c r="T25" s="129"/>
      <c r="U25" s="156"/>
      <c r="V25" s="132"/>
      <c r="W25" s="329"/>
      <c r="X25" s="335"/>
      <c r="Y25" s="39"/>
      <c r="Z25" s="557"/>
      <c r="AA25" s="560"/>
      <c r="AB25" s="560"/>
      <c r="AC25" s="547"/>
      <c r="AD25" s="547"/>
      <c r="AE25" s="1"/>
      <c r="AF25" s="550"/>
      <c r="AG25" s="553"/>
    </row>
    <row r="26" spans="1:36" ht="63">
      <c r="A26" s="182"/>
      <c r="B26" s="185"/>
      <c r="C26" s="188"/>
      <c r="D26" s="180"/>
      <c r="E26" s="316"/>
      <c r="F26" s="164"/>
      <c r="G26" s="126"/>
      <c r="H26" s="129"/>
      <c r="I26" s="312"/>
      <c r="J26" s="8" t="s">
        <v>83</v>
      </c>
      <c r="K26" s="9" t="s">
        <v>84</v>
      </c>
      <c r="L26" s="10">
        <f>IF(K26="PREVENIR",15,IF(K26="DETECTAR",10,IF(K26="NO ES UN CONTROL",0,"")))</f>
        <v>15</v>
      </c>
      <c r="M26" s="116" t="str">
        <f>IF(M23&lt;86,"DÉBIL",IF(M23&lt;96,"MODERADO",IF(M23&lt;101,"FUERTE","")))</f>
        <v>FUERTE</v>
      </c>
      <c r="N26" s="172"/>
      <c r="O26" s="119" t="str">
        <f>IF(AND(M26="FUERTE",N23="FUERTE (SIEMPRE SE EJECUTA)"),"FUERTE",IF(OR(M26="DÉBIL",N23="DÉBIL (NO SE EJECUTA)"),"DÉBIL",IF(OR(M26="MODERADO",N23="MODERADO (ALGUNAS VECES)"),"MODERADO")))</f>
        <v>FUERTE</v>
      </c>
      <c r="P26" s="111"/>
      <c r="Q26" s="121">
        <f>IF(AND($O$19="FUERTE",$Q$16="DIRECTAMENTE"),2,IF(AND($O$19="FUERTE",$Q$16="DIRECTAMENTE"),2,IF(AND($O$19="FUERTE",$Q$16="DIRECTAMENTE"),2,IF(AND($O$19="FUERTE",$Q$16="NO DISMINUYE"),0,IF(AND($O$19="MODERADO",$Q$16="DIRECTAMENTE"),1,IF(AND($O$19="MODERADO",$Q$16="DIRECTAMENTE"),1,IF(AND($O$19="MODERADO",$Q$16="DIRECTAMENTE"),1,IF(AND($O$19="MODERADO",$Q$16="NO DISMINUYE"),0,"N/A"))))))))</f>
        <v>1</v>
      </c>
      <c r="R26" s="114"/>
      <c r="S26" s="126"/>
      <c r="T26" s="129"/>
      <c r="U26" s="156"/>
      <c r="V26" s="104" t="s">
        <v>85</v>
      </c>
      <c r="W26" s="329"/>
      <c r="X26" s="554" t="s">
        <v>86</v>
      </c>
      <c r="Y26" s="40"/>
      <c r="Z26" s="557"/>
      <c r="AA26" s="560"/>
      <c r="AB26" s="560"/>
      <c r="AC26" s="547"/>
      <c r="AD26" s="547"/>
      <c r="AE26" s="1"/>
      <c r="AF26" s="550"/>
      <c r="AG26" s="553"/>
    </row>
    <row r="27" spans="1:36" ht="47.25">
      <c r="A27" s="182"/>
      <c r="B27" s="185"/>
      <c r="C27" s="188"/>
      <c r="D27" s="180"/>
      <c r="E27" s="316"/>
      <c r="F27" s="164"/>
      <c r="G27" s="126"/>
      <c r="H27" s="129"/>
      <c r="I27" s="312"/>
      <c r="J27" s="8" t="s">
        <v>87</v>
      </c>
      <c r="K27" s="9" t="s">
        <v>88</v>
      </c>
      <c r="L27" s="10">
        <f>IF(K27="CONFIABLE",15,IF(K27="NO CONFIABLE",0,""))</f>
        <v>15</v>
      </c>
      <c r="M27" s="117"/>
      <c r="N27" s="172"/>
      <c r="O27" s="119"/>
      <c r="P27" s="111"/>
      <c r="Q27" s="122"/>
      <c r="R27" s="114"/>
      <c r="S27" s="126"/>
      <c r="T27" s="129"/>
      <c r="U27" s="156"/>
      <c r="V27" s="105"/>
      <c r="W27" s="329"/>
      <c r="X27" s="555"/>
      <c r="Y27" s="40"/>
      <c r="Z27" s="557"/>
      <c r="AA27" s="560"/>
      <c r="AB27" s="560"/>
      <c r="AC27" s="547"/>
      <c r="AD27" s="547"/>
      <c r="AE27" s="1"/>
      <c r="AF27" s="550"/>
      <c r="AG27" s="553"/>
    </row>
    <row r="28" spans="1:36" ht="47.25">
      <c r="A28" s="182"/>
      <c r="B28" s="185"/>
      <c r="C28" s="188"/>
      <c r="D28" s="180"/>
      <c r="E28" s="316"/>
      <c r="F28" s="164"/>
      <c r="G28" s="126"/>
      <c r="H28" s="129"/>
      <c r="I28" s="312"/>
      <c r="J28" s="8" t="s">
        <v>89</v>
      </c>
      <c r="K28" s="9" t="s">
        <v>90</v>
      </c>
      <c r="L28" s="10">
        <f>IF(K28="SE INVESTIGAN Y SE RESUELVEN OPORTUNAMENTE",15,IF(K28="NO SE INVESTIGAN Y SE RESUELVEN OPORTUNAMENTE",0,""))</f>
        <v>15</v>
      </c>
      <c r="M28" s="117"/>
      <c r="N28" s="172"/>
      <c r="O28" s="119"/>
      <c r="P28" s="111"/>
      <c r="Q28" s="122"/>
      <c r="R28" s="114"/>
      <c r="S28" s="126"/>
      <c r="T28" s="129"/>
      <c r="U28" s="156"/>
      <c r="V28" s="296" t="s">
        <v>140</v>
      </c>
      <c r="W28" s="329"/>
      <c r="X28" s="532" t="s">
        <v>381</v>
      </c>
      <c r="Y28" s="39"/>
      <c r="Z28" s="557"/>
      <c r="AA28" s="560"/>
      <c r="AB28" s="560"/>
      <c r="AC28" s="547"/>
      <c r="AD28" s="547"/>
      <c r="AE28" s="1"/>
      <c r="AF28" s="550"/>
      <c r="AG28" s="553"/>
    </row>
    <row r="29" spans="1:36" ht="48" thickBot="1">
      <c r="A29" s="183"/>
      <c r="B29" s="186"/>
      <c r="C29" s="189"/>
      <c r="D29" s="181"/>
      <c r="E29" s="317"/>
      <c r="F29" s="165"/>
      <c r="G29" s="127"/>
      <c r="H29" s="130"/>
      <c r="I29" s="349"/>
      <c r="J29" s="34" t="s">
        <v>92</v>
      </c>
      <c r="K29" s="35" t="s">
        <v>93</v>
      </c>
      <c r="L29" s="36">
        <f>IF(K29="COMPLETA",10,IF(K29="INCOMPLETA",5,IF(K29="NO EXISTE",0,"")))</f>
        <v>10</v>
      </c>
      <c r="M29" s="118"/>
      <c r="N29" s="173"/>
      <c r="O29" s="120"/>
      <c r="P29" s="112"/>
      <c r="Q29" s="123"/>
      <c r="R29" s="115"/>
      <c r="S29" s="127"/>
      <c r="T29" s="130"/>
      <c r="U29" s="157"/>
      <c r="V29" s="297"/>
      <c r="W29" s="330"/>
      <c r="X29" s="543"/>
      <c r="Y29" s="39"/>
      <c r="Z29" s="558"/>
      <c r="AA29" s="561"/>
      <c r="AB29" s="561"/>
      <c r="AC29" s="548"/>
      <c r="AD29" s="548"/>
      <c r="AE29" s="1"/>
      <c r="AF29" s="551"/>
      <c r="AG29" s="553"/>
    </row>
  </sheetData>
  <mergeCells count="107">
    <mergeCell ref="B6:H6"/>
    <mergeCell ref="M6:N6"/>
    <mergeCell ref="B8:I8"/>
    <mergeCell ref="B9:I9"/>
    <mergeCell ref="A12:D12"/>
    <mergeCell ref="E12:X12"/>
    <mergeCell ref="A1:A4"/>
    <mergeCell ref="B1:AC2"/>
    <mergeCell ref="AD1:AF1"/>
    <mergeCell ref="AD2:AF2"/>
    <mergeCell ref="B3:AC4"/>
    <mergeCell ref="AD3:AF3"/>
    <mergeCell ref="AD4:AF4"/>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G23:G29"/>
    <mergeCell ref="H23:H29"/>
    <mergeCell ref="I23:I29"/>
    <mergeCell ref="M23:M25"/>
    <mergeCell ref="N23:N29"/>
    <mergeCell ref="O23:O25"/>
    <mergeCell ref="A23:A29"/>
    <mergeCell ref="B23:B29"/>
    <mergeCell ref="C23:C29"/>
    <mergeCell ref="D23:D29"/>
    <mergeCell ref="E23:E29"/>
    <mergeCell ref="F23:F29"/>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s>
  <conditionalFormatting sqref="H16:H29">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9">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Q23:Q24" xr:uid="{44CF9886-F109-41BD-9B6B-F025574426E6}">
      <formula1>$AE$19:$AE$21</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0F6F-CDA8-440C-950E-4BD4F6AA4AA4}">
  <dimension ref="A1:AJ23"/>
  <sheetViews>
    <sheetView zoomScale="70" zoomScaleNormal="70" workbookViewId="0">
      <selection activeCell="A16" sqref="A16:A22"/>
    </sheetView>
  </sheetViews>
  <sheetFormatPr baseColWidth="10" defaultColWidth="11.42578125" defaultRowHeight="15"/>
  <cols>
    <col min="1" max="1" width="36.85546875" customWidth="1"/>
    <col min="2" max="3" width="32.5703125" customWidth="1"/>
    <col min="4" max="4" width="32.5703125" hidden="1" customWidth="1"/>
    <col min="5" max="7" width="20.85546875" hidden="1" customWidth="1"/>
    <col min="8" max="8" width="25.42578125" hidden="1" customWidth="1"/>
    <col min="9" max="9" width="59.140625" customWidth="1"/>
    <col min="10" max="10" width="53.7109375" customWidth="1"/>
    <col min="11" max="11" width="24.5703125" customWidth="1"/>
    <col min="12" max="12" width="22.85546875" customWidth="1"/>
    <col min="13" max="15" width="24.5703125" customWidth="1"/>
    <col min="16" max="16" width="19.7109375" customWidth="1"/>
    <col min="17" max="20" width="25.140625" customWidth="1"/>
    <col min="21" max="21" width="16.5703125" customWidth="1"/>
    <col min="22" max="22" width="40"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s>
  <sheetData>
    <row r="1" spans="1:36" ht="26.25" customHeight="1">
      <c r="A1" s="282"/>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5"/>
      <c r="AD1" s="289" t="s">
        <v>1</v>
      </c>
      <c r="AE1" s="290"/>
      <c r="AF1" s="290"/>
      <c r="AG1" s="42" t="s">
        <v>2</v>
      </c>
      <c r="AH1" s="1"/>
      <c r="AI1" s="1"/>
      <c r="AJ1" s="1"/>
    </row>
    <row r="2" spans="1:36" ht="26.25" customHeight="1" thickBot="1">
      <c r="A2" s="282"/>
      <c r="B2" s="286"/>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8"/>
      <c r="AD2" s="289" t="s">
        <v>3</v>
      </c>
      <c r="AE2" s="290"/>
      <c r="AF2" s="290"/>
      <c r="AG2" s="43" t="s">
        <v>4</v>
      </c>
      <c r="AH2" s="1"/>
      <c r="AI2" s="1"/>
      <c r="AJ2" s="1"/>
    </row>
    <row r="3" spans="1:36" ht="26.25" customHeight="1">
      <c r="A3" s="282"/>
      <c r="B3" s="283" t="s">
        <v>5</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5"/>
      <c r="AD3" s="289" t="s">
        <v>6</v>
      </c>
      <c r="AE3" s="290"/>
      <c r="AF3" s="290"/>
      <c r="AG3" s="42" t="s">
        <v>7</v>
      </c>
      <c r="AH3" s="1"/>
      <c r="AI3" s="1"/>
      <c r="AJ3" s="1"/>
    </row>
    <row r="4" spans="1:36" ht="26.25" customHeight="1" thickBot="1">
      <c r="A4" s="282"/>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8"/>
      <c r="AD4" s="289" t="s">
        <v>8</v>
      </c>
      <c r="AE4" s="290"/>
      <c r="AF4" s="290"/>
      <c r="AG4" s="44">
        <v>44838</v>
      </c>
      <c r="AH4" s="1"/>
      <c r="AI4" s="1"/>
      <c r="AJ4" s="1"/>
    </row>
    <row r="5" spans="1:36" ht="27" customHeight="1" thickBot="1">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26.25" thickBot="1">
      <c r="A6" s="45" t="s">
        <v>9</v>
      </c>
      <c r="B6" s="268" t="s">
        <v>319</v>
      </c>
      <c r="C6" s="269"/>
      <c r="D6" s="269"/>
      <c r="E6" s="269"/>
      <c r="F6" s="269"/>
      <c r="G6" s="269"/>
      <c r="H6" s="270"/>
      <c r="I6" s="16"/>
      <c r="J6" s="22"/>
      <c r="K6" s="25" t="s">
        <v>11</v>
      </c>
      <c r="L6" s="24"/>
      <c r="M6" s="271">
        <v>45321</v>
      </c>
      <c r="N6" s="272"/>
      <c r="O6" s="16"/>
      <c r="P6" s="16"/>
      <c r="Q6" s="16"/>
      <c r="R6" s="16"/>
      <c r="S6" s="16"/>
      <c r="T6" s="16"/>
      <c r="U6" s="16"/>
      <c r="V6" s="16"/>
      <c r="W6" s="16"/>
      <c r="X6" s="16"/>
      <c r="Y6" s="16"/>
      <c r="Z6" s="16"/>
      <c r="AA6" s="16"/>
      <c r="AB6" s="16"/>
      <c r="AC6" s="17"/>
      <c r="AD6" s="16"/>
      <c r="AE6" s="1"/>
      <c r="AF6" s="1"/>
      <c r="AG6" s="1"/>
      <c r="AH6" s="1"/>
      <c r="AI6" s="1"/>
      <c r="AJ6" s="1"/>
    </row>
    <row r="7" spans="1:36" ht="27" customHeight="1" thickBot="1">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61.5" customHeight="1" thickBot="1">
      <c r="A8" s="45" t="s">
        <v>12</v>
      </c>
      <c r="B8" s="273" t="s">
        <v>320</v>
      </c>
      <c r="C8" s="274"/>
      <c r="D8" s="274"/>
      <c r="E8" s="274"/>
      <c r="F8" s="274"/>
      <c r="G8" s="274"/>
      <c r="H8" s="274"/>
      <c r="I8" s="275"/>
      <c r="J8" s="16"/>
      <c r="K8" s="20" t="s">
        <v>14</v>
      </c>
      <c r="L8" s="20"/>
      <c r="M8" s="20" t="s">
        <v>15</v>
      </c>
      <c r="N8" s="20" t="s">
        <v>144</v>
      </c>
      <c r="O8" s="20" t="s">
        <v>16</v>
      </c>
      <c r="P8" s="16"/>
      <c r="Q8" s="16"/>
      <c r="R8" s="16"/>
      <c r="S8" s="16"/>
      <c r="T8" s="16"/>
      <c r="U8" s="16"/>
      <c r="V8" s="16"/>
      <c r="W8" s="16"/>
      <c r="X8" s="16"/>
      <c r="Y8" s="16"/>
      <c r="Z8" s="16"/>
      <c r="AA8" s="16"/>
      <c r="AB8" s="16"/>
      <c r="AC8" s="17"/>
      <c r="AD8" s="16"/>
      <c r="AE8" s="1"/>
      <c r="AF8" s="1"/>
      <c r="AG8" s="1"/>
      <c r="AH8" s="1"/>
      <c r="AI8" s="1"/>
      <c r="AJ8" s="1"/>
    </row>
    <row r="9" spans="1:36" ht="72" customHeight="1" thickBot="1">
      <c r="A9" s="45" t="s">
        <v>17</v>
      </c>
      <c r="B9" s="273" t="s">
        <v>321</v>
      </c>
      <c r="C9" s="274"/>
      <c r="D9" s="274"/>
      <c r="E9" s="274"/>
      <c r="F9" s="274"/>
      <c r="G9" s="274"/>
      <c r="H9" s="274"/>
      <c r="I9" s="275"/>
      <c r="J9" s="16"/>
      <c r="K9" s="99" t="s">
        <v>19</v>
      </c>
      <c r="L9" s="21"/>
      <c r="M9" s="21"/>
      <c r="N9" s="99"/>
      <c r="O9" s="99"/>
      <c r="P9" s="16"/>
      <c r="Q9" s="16"/>
      <c r="R9" s="16"/>
      <c r="S9" s="16"/>
      <c r="T9" s="16"/>
      <c r="U9" s="16"/>
      <c r="V9" s="16"/>
      <c r="W9" s="16"/>
      <c r="X9" s="16"/>
      <c r="Y9" s="16"/>
      <c r="Z9" s="16"/>
      <c r="AA9" s="16"/>
      <c r="AB9" s="16"/>
      <c r="AC9" s="17"/>
      <c r="AD9" s="16"/>
      <c r="AE9" s="1"/>
      <c r="AF9" s="1"/>
      <c r="AG9" s="1"/>
      <c r="AH9" s="1"/>
      <c r="AI9" s="1"/>
      <c r="AJ9" s="1"/>
    </row>
    <row r="10" spans="1:36" ht="15.7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c r="A11" s="37"/>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6"/>
      <c r="AE11" s="1"/>
      <c r="AF11" s="1"/>
      <c r="AG11" s="1"/>
      <c r="AH11" s="1"/>
      <c r="AI11" s="1"/>
      <c r="AJ11" s="1"/>
    </row>
    <row r="12" spans="1:36">
      <c r="A12" s="276" t="s">
        <v>20</v>
      </c>
      <c r="B12" s="277"/>
      <c r="C12" s="277"/>
      <c r="D12" s="278"/>
      <c r="E12" s="279" t="s">
        <v>21</v>
      </c>
      <c r="F12" s="280"/>
      <c r="G12" s="280"/>
      <c r="H12" s="280"/>
      <c r="I12" s="280"/>
      <c r="J12" s="280"/>
      <c r="K12" s="280"/>
      <c r="L12" s="280"/>
      <c r="M12" s="280"/>
      <c r="N12" s="280"/>
      <c r="O12" s="280"/>
      <c r="P12" s="280"/>
      <c r="Q12" s="280"/>
      <c r="R12" s="280"/>
      <c r="S12" s="280"/>
      <c r="T12" s="280"/>
      <c r="U12" s="280"/>
      <c r="V12" s="280"/>
      <c r="W12" s="280"/>
      <c r="X12" s="281"/>
      <c r="Y12" s="31"/>
      <c r="Z12" s="249" t="s">
        <v>22</v>
      </c>
      <c r="AA12" s="250"/>
      <c r="AB12" s="250"/>
      <c r="AC12" s="250"/>
      <c r="AD12" s="251"/>
      <c r="AE12" s="1"/>
      <c r="AF12" s="249" t="s">
        <v>23</v>
      </c>
      <c r="AG12" s="251"/>
      <c r="AH12" s="1"/>
      <c r="AI12" s="1"/>
      <c r="AJ12" s="1"/>
    </row>
    <row r="13" spans="1:36">
      <c r="A13" s="258" t="s">
        <v>24</v>
      </c>
      <c r="B13" s="240" t="s">
        <v>148</v>
      </c>
      <c r="C13" s="240" t="s">
        <v>26</v>
      </c>
      <c r="D13" s="241" t="s">
        <v>27</v>
      </c>
      <c r="E13" s="261" t="s">
        <v>28</v>
      </c>
      <c r="F13" s="262"/>
      <c r="G13" s="262"/>
      <c r="H13" s="262"/>
      <c r="I13" s="263" t="s">
        <v>29</v>
      </c>
      <c r="J13" s="264"/>
      <c r="K13" s="264"/>
      <c r="L13" s="264"/>
      <c r="M13" s="264"/>
      <c r="N13" s="264"/>
      <c r="O13" s="264"/>
      <c r="P13" s="264"/>
      <c r="Q13" s="264"/>
      <c r="R13" s="27"/>
      <c r="S13" s="27"/>
      <c r="T13" s="263" t="s">
        <v>30</v>
      </c>
      <c r="U13" s="264"/>
      <c r="V13" s="264"/>
      <c r="W13" s="264"/>
      <c r="X13" s="265"/>
      <c r="Y13" s="31"/>
      <c r="Z13" s="252"/>
      <c r="AA13" s="253"/>
      <c r="AB13" s="253"/>
      <c r="AC13" s="253"/>
      <c r="AD13" s="254"/>
      <c r="AE13" s="1"/>
      <c r="AF13" s="252"/>
      <c r="AG13" s="254"/>
      <c r="AH13" s="2"/>
      <c r="AI13" s="2"/>
      <c r="AJ13" s="2"/>
    </row>
    <row r="14" spans="1:36" ht="32.25" customHeight="1" thickBot="1">
      <c r="A14" s="258"/>
      <c r="B14" s="240"/>
      <c r="C14" s="240"/>
      <c r="D14" s="241"/>
      <c r="E14" s="266" t="s">
        <v>31</v>
      </c>
      <c r="F14" s="267"/>
      <c r="G14" s="267"/>
      <c r="H14" s="267"/>
      <c r="I14" s="244" t="s">
        <v>32</v>
      </c>
      <c r="J14" s="245" t="s">
        <v>33</v>
      </c>
      <c r="K14" s="245" t="s">
        <v>34</v>
      </c>
      <c r="L14" s="246" t="s">
        <v>35</v>
      </c>
      <c r="M14" s="240" t="s">
        <v>36</v>
      </c>
      <c r="N14" s="248" t="s">
        <v>37</v>
      </c>
      <c r="O14" s="238" t="s">
        <v>38</v>
      </c>
      <c r="P14" s="240" t="s">
        <v>39</v>
      </c>
      <c r="Q14" s="238" t="s">
        <v>40</v>
      </c>
      <c r="R14" s="238" t="s">
        <v>41</v>
      </c>
      <c r="S14" s="28"/>
      <c r="T14" s="242" t="s">
        <v>42</v>
      </c>
      <c r="U14" s="240" t="s">
        <v>43</v>
      </c>
      <c r="V14" s="238" t="s">
        <v>44</v>
      </c>
      <c r="W14" s="240" t="s">
        <v>45</v>
      </c>
      <c r="X14" s="241"/>
      <c r="Y14" s="38"/>
      <c r="Z14" s="255"/>
      <c r="AA14" s="256"/>
      <c r="AB14" s="256"/>
      <c r="AC14" s="256"/>
      <c r="AD14" s="257"/>
      <c r="AE14" s="2"/>
      <c r="AF14" s="255"/>
      <c r="AG14" s="257"/>
      <c r="AH14" s="2"/>
      <c r="AI14" s="1"/>
      <c r="AJ14" s="2"/>
    </row>
    <row r="15" spans="1:36" ht="39" thickBot="1">
      <c r="A15" s="259"/>
      <c r="B15" s="238"/>
      <c r="C15" s="238"/>
      <c r="D15" s="260"/>
      <c r="E15" s="32" t="s">
        <v>46</v>
      </c>
      <c r="F15" s="30" t="s">
        <v>47</v>
      </c>
      <c r="G15" s="3"/>
      <c r="H15" s="4" t="s">
        <v>48</v>
      </c>
      <c r="I15" s="242"/>
      <c r="J15" s="245"/>
      <c r="K15" s="245"/>
      <c r="L15" s="247"/>
      <c r="M15" s="240"/>
      <c r="N15" s="239"/>
      <c r="O15" s="239"/>
      <c r="P15" s="240"/>
      <c r="Q15" s="239"/>
      <c r="R15" s="239"/>
      <c r="S15" s="29"/>
      <c r="T15" s="243"/>
      <c r="U15" s="240"/>
      <c r="V15" s="239"/>
      <c r="W15" s="49" t="s">
        <v>49</v>
      </c>
      <c r="X15" s="33" t="s">
        <v>50</v>
      </c>
      <c r="Y15" s="38"/>
      <c r="Z15" s="41" t="s">
        <v>51</v>
      </c>
      <c r="AA15" s="50" t="s">
        <v>52</v>
      </c>
      <c r="AB15" s="50" t="s">
        <v>53</v>
      </c>
      <c r="AC15" s="50" t="s">
        <v>54</v>
      </c>
      <c r="AD15" s="52" t="s">
        <v>55</v>
      </c>
      <c r="AE15" s="2"/>
      <c r="AF15" s="41" t="s">
        <v>56</v>
      </c>
      <c r="AG15" s="52" t="s">
        <v>217</v>
      </c>
      <c r="AH15" s="2"/>
      <c r="AI15" s="1"/>
      <c r="AJ15" s="2"/>
    </row>
    <row r="16" spans="1:36" ht="54" customHeight="1" thickBot="1">
      <c r="A16" s="592">
        <v>2</v>
      </c>
      <c r="B16" s="184" t="s">
        <v>322</v>
      </c>
      <c r="C16" s="187" t="s">
        <v>323</v>
      </c>
      <c r="D16" s="131" t="s">
        <v>324</v>
      </c>
      <c r="E16" s="315" t="s">
        <v>61</v>
      </c>
      <c r="F16" s="164" t="s">
        <v>62</v>
      </c>
      <c r="G16" s="125" t="str">
        <f>+CONCATENATE(E16," - ",F16)</f>
        <v>MUY BAJA - MODERADO</v>
      </c>
      <c r="H16" s="128" t="str">
        <f>+VLOOKUP(G16,[8]Datos!D3:E17,2,FALSE)</f>
        <v>MODERADO</v>
      </c>
      <c r="I16" s="312" t="s">
        <v>325</v>
      </c>
      <c r="J16" s="5" t="s">
        <v>64</v>
      </c>
      <c r="K16" s="6" t="s">
        <v>95</v>
      </c>
      <c r="L16" s="7">
        <f>IF(K16="ASIGNADO",15,IF(K16="NO ASIGNADO",0,""))</f>
        <v>15</v>
      </c>
      <c r="M16" s="169">
        <f>SUM(L16:L22)</f>
        <v>95</v>
      </c>
      <c r="N16" s="171" t="s">
        <v>66</v>
      </c>
      <c r="O16" s="591">
        <f>IF(O19="DÉBIL",0,IF(O19="MODERADO",50,IF(O19="FUERTE",100,"")))</f>
        <v>50</v>
      </c>
      <c r="P16" s="110" t="str">
        <f>IF(AND(M19="FUERTE",N16="FUERTE (SIEMPRE SE EJECUTA)"),"NO","SÍ")</f>
        <v>SÍ</v>
      </c>
      <c r="Q16" s="124" t="s">
        <v>67</v>
      </c>
      <c r="R16" s="113" t="str">
        <f>IF(AND(E16="MUY BAJA",Q19=2),"MUY BAJA",IF(AND(E16="BAJA",Q19=2),"MUY BAJA",IF(AND(E16="MEDIA",Q19=2),"MUY BAJA",IF(AND(E16="ALTA",Q19=2),"BAJA",IF(AND(E16="MUY ALTA",Q19=2),"MEDIA",IF(AND(E16="MUY BAJA",Q19=1),"MUY BAJA",IF(AND(E16="BAJA",Q19=1),"MUY BAJA",IF(AND(E16="MEDIA",Q19=1),"BAJA",IF(AND(E16="ALTA",Q19=1),"MEDIA",IF(AND(E16="MUY ALTA",Q19=1),"ALTA",E16))))))))))</f>
        <v>MUY BAJA</v>
      </c>
      <c r="S16" s="125" t="str">
        <f>+CONCATENATE(R16," - ",F16)</f>
        <v>MUY BAJA - MODERADO</v>
      </c>
      <c r="T16" s="128" t="str">
        <f>+VLOOKUP(S16,[8]Datos!$D$3:$E$17,2,FALSE)</f>
        <v>MODERADO</v>
      </c>
      <c r="U16" s="155" t="s">
        <v>68</v>
      </c>
      <c r="V16" s="131" t="s">
        <v>326</v>
      </c>
      <c r="W16" s="184" t="s">
        <v>327</v>
      </c>
      <c r="X16" s="486" t="s">
        <v>328</v>
      </c>
      <c r="Y16" s="39"/>
      <c r="Z16" s="581">
        <v>45538</v>
      </c>
      <c r="AA16" s="493" t="s">
        <v>329</v>
      </c>
      <c r="AB16" s="493" t="s">
        <v>330</v>
      </c>
      <c r="AC16" s="586" t="s">
        <v>331</v>
      </c>
      <c r="AD16" s="588" t="s">
        <v>76</v>
      </c>
      <c r="AE16" s="1"/>
      <c r="AF16" s="568" t="s">
        <v>332</v>
      </c>
      <c r="AG16" s="571" t="s">
        <v>333</v>
      </c>
      <c r="AH16" s="1"/>
      <c r="AI16" s="1"/>
      <c r="AJ16" s="1"/>
    </row>
    <row r="17" spans="1:36" ht="54" customHeight="1">
      <c r="A17" s="592"/>
      <c r="B17" s="185"/>
      <c r="C17" s="188"/>
      <c r="D17" s="180"/>
      <c r="E17" s="316"/>
      <c r="F17" s="164"/>
      <c r="G17" s="126"/>
      <c r="H17" s="129"/>
      <c r="I17" s="312"/>
      <c r="J17" s="8" t="s">
        <v>78</v>
      </c>
      <c r="K17" s="9" t="s">
        <v>98</v>
      </c>
      <c r="L17" s="10">
        <f>IF(K17="ADECUADO",15,IF(K17="INADECUADO",0,""))</f>
        <v>15</v>
      </c>
      <c r="M17" s="170"/>
      <c r="N17" s="172"/>
      <c r="O17" s="591"/>
      <c r="P17" s="111"/>
      <c r="Q17" s="124"/>
      <c r="R17" s="114"/>
      <c r="S17" s="126"/>
      <c r="T17" s="129"/>
      <c r="U17" s="156"/>
      <c r="V17" s="132"/>
      <c r="W17" s="185"/>
      <c r="X17" s="299"/>
      <c r="Y17" s="39"/>
      <c r="Z17" s="582"/>
      <c r="AA17" s="584"/>
      <c r="AB17" s="584"/>
      <c r="AC17" s="586"/>
      <c r="AD17" s="589"/>
      <c r="AE17" s="1"/>
      <c r="AF17" s="569"/>
      <c r="AG17" s="572"/>
      <c r="AH17" s="1"/>
      <c r="AI17" s="1"/>
      <c r="AJ17" s="1"/>
    </row>
    <row r="18" spans="1:36" ht="63">
      <c r="A18" s="592"/>
      <c r="B18" s="185"/>
      <c r="C18" s="188"/>
      <c r="D18" s="180"/>
      <c r="E18" s="316"/>
      <c r="F18" s="164"/>
      <c r="G18" s="126"/>
      <c r="H18" s="129"/>
      <c r="I18" s="312"/>
      <c r="J18" s="11" t="s">
        <v>80</v>
      </c>
      <c r="K18" s="9" t="s">
        <v>81</v>
      </c>
      <c r="L18" s="10">
        <f>IF(K18="OPORTUNA",15,IF(K18="INOPORTUNA",0,""))</f>
        <v>15</v>
      </c>
      <c r="M18" s="170"/>
      <c r="N18" s="172"/>
      <c r="O18" s="591"/>
      <c r="P18" s="111"/>
      <c r="Q18" s="100" t="s">
        <v>82</v>
      </c>
      <c r="R18" s="114"/>
      <c r="S18" s="126"/>
      <c r="T18" s="129"/>
      <c r="U18" s="156"/>
      <c r="V18" s="132"/>
      <c r="W18" s="185"/>
      <c r="X18" s="299"/>
      <c r="Y18" s="39"/>
      <c r="Z18" s="582"/>
      <c r="AA18" s="584"/>
      <c r="AB18" s="584"/>
      <c r="AC18" s="586"/>
      <c r="AD18" s="589"/>
      <c r="AE18" s="1"/>
      <c r="AF18" s="569"/>
      <c r="AG18" s="572"/>
      <c r="AH18" s="1"/>
      <c r="AI18" s="1"/>
      <c r="AJ18" s="1"/>
    </row>
    <row r="19" spans="1:36" ht="63">
      <c r="A19" s="592"/>
      <c r="B19" s="185"/>
      <c r="C19" s="188"/>
      <c r="D19" s="180"/>
      <c r="E19" s="316"/>
      <c r="F19" s="164"/>
      <c r="G19" s="126"/>
      <c r="H19" s="129"/>
      <c r="I19" s="312"/>
      <c r="J19" s="8" t="s">
        <v>83</v>
      </c>
      <c r="K19" s="9" t="s">
        <v>110</v>
      </c>
      <c r="L19" s="10">
        <f>IF(K19="PREVENIR",15,IF(K19="DETECTAR",10,IF(K19="NO ES UN CONTROL",0,"")))</f>
        <v>10</v>
      </c>
      <c r="M19" s="116" t="str">
        <f>IF(M16&lt;86,"DÉBIL",IF(M16&lt;96,"MODERADO",IF(M16&lt;101,"FUERTE","")))</f>
        <v>MODERADO</v>
      </c>
      <c r="N19" s="172"/>
      <c r="O19" s="574" t="str">
        <f>IF(AND(M19="FUERTE",N16="FUERTE (SIEMPRE SE EJECUTA)"),"FUERTE",IF(OR(M19="DÉBIL",N16="DÉBIL (NO SE EJECUTA)"),"DÉBIL",IF(OR(M19="MODERADO",N16="MODERADO (ALGUNAS VECES)"),"MODERADO")))</f>
        <v>MODERADO</v>
      </c>
      <c r="P19" s="111"/>
      <c r="Q19" s="576">
        <f>IF(AND($O$19="FUERTE",$Q$16="DIRECTAMENTE"),2,IF(AND($O$19="FUERTE",$Q$16="DIRECTAMENTE"),2,IF(AND($O$19="FUERTE",$Q$16="DIRECTAMENTE"),2,IF(AND($O$19="FUERTE",$Q$16="NO DISMINUYE"),0,IF(AND($O$19="MODERADO",$Q$16="DIRECTAMENTE"),1,IF(AND($O$19="MODERADO",$Q$16="DIRECTAMENTE"),1,IF(AND($O$19="MODERADO",$Q$16="DIRECTAMENTE"),1,IF(AND($O$19="MODERADO",$Q$16="NO DISMINUYE"),0,"N/A"))))))))</f>
        <v>1</v>
      </c>
      <c r="R19" s="114"/>
      <c r="S19" s="126"/>
      <c r="T19" s="129"/>
      <c r="U19" s="156"/>
      <c r="V19" s="579" t="s">
        <v>85</v>
      </c>
      <c r="W19" s="185"/>
      <c r="X19" s="579" t="s">
        <v>86</v>
      </c>
      <c r="Y19" s="40"/>
      <c r="Z19" s="582"/>
      <c r="AA19" s="584"/>
      <c r="AB19" s="584"/>
      <c r="AC19" s="586"/>
      <c r="AD19" s="589"/>
      <c r="AE19" s="1"/>
      <c r="AF19" s="569"/>
      <c r="AG19" s="572"/>
      <c r="AH19" s="1"/>
      <c r="AI19" s="1"/>
      <c r="AJ19" s="1"/>
    </row>
    <row r="20" spans="1:36" ht="67.5" customHeight="1">
      <c r="A20" s="592"/>
      <c r="B20" s="185"/>
      <c r="C20" s="188"/>
      <c r="D20" s="180"/>
      <c r="E20" s="316"/>
      <c r="F20" s="164"/>
      <c r="G20" s="126"/>
      <c r="H20" s="129"/>
      <c r="I20" s="312"/>
      <c r="J20" s="8" t="s">
        <v>87</v>
      </c>
      <c r="K20" s="9" t="s">
        <v>114</v>
      </c>
      <c r="L20" s="10">
        <f>IF(K20="CONFIABLE",15,IF(K20="NO CONFIABLE",0,""))</f>
        <v>15</v>
      </c>
      <c r="M20" s="117"/>
      <c r="N20" s="172"/>
      <c r="O20" s="574"/>
      <c r="P20" s="111"/>
      <c r="Q20" s="577"/>
      <c r="R20" s="114"/>
      <c r="S20" s="126"/>
      <c r="T20" s="129"/>
      <c r="U20" s="156"/>
      <c r="V20" s="580"/>
      <c r="W20" s="185"/>
      <c r="X20" s="580"/>
      <c r="Y20" s="40"/>
      <c r="Z20" s="582"/>
      <c r="AA20" s="584"/>
      <c r="AB20" s="584"/>
      <c r="AC20" s="586"/>
      <c r="AD20" s="589"/>
      <c r="AE20" s="1"/>
      <c r="AF20" s="569"/>
      <c r="AG20" s="572"/>
      <c r="AH20" s="1"/>
      <c r="AI20" s="1"/>
      <c r="AJ20" s="1"/>
    </row>
    <row r="21" spans="1:36" ht="77.25" customHeight="1">
      <c r="A21" s="592"/>
      <c r="B21" s="185"/>
      <c r="C21" s="188"/>
      <c r="D21" s="180"/>
      <c r="E21" s="316"/>
      <c r="F21" s="164"/>
      <c r="G21" s="126"/>
      <c r="H21" s="129"/>
      <c r="I21" s="312"/>
      <c r="J21" s="8" t="s">
        <v>89</v>
      </c>
      <c r="K21" s="9" t="s">
        <v>118</v>
      </c>
      <c r="L21" s="101">
        <f>IF(K21="SE INVESTIGAN Y RESUELVEN OPORTUNAMENTE",15,IF(K21="NO SE INVESTIGAN Y SE RESUELVEN OPORTUNAMENTE",0,""))</f>
        <v>15</v>
      </c>
      <c r="M21" s="117"/>
      <c r="N21" s="172"/>
      <c r="O21" s="574"/>
      <c r="P21" s="111"/>
      <c r="Q21" s="577"/>
      <c r="R21" s="114"/>
      <c r="S21" s="126"/>
      <c r="T21" s="129"/>
      <c r="U21" s="156"/>
      <c r="V21" s="106" t="s">
        <v>140</v>
      </c>
      <c r="W21" s="185"/>
      <c r="X21" s="131" t="s">
        <v>334</v>
      </c>
      <c r="Y21" s="39"/>
      <c r="Z21" s="582"/>
      <c r="AA21" s="584"/>
      <c r="AB21" s="584"/>
      <c r="AC21" s="586"/>
      <c r="AD21" s="589"/>
      <c r="AE21" s="1"/>
      <c r="AF21" s="569"/>
      <c r="AG21" s="572"/>
      <c r="AH21" s="1"/>
      <c r="AI21" s="1"/>
      <c r="AJ21" s="1"/>
    </row>
    <row r="22" spans="1:36" ht="90" customHeight="1" thickBot="1">
      <c r="A22" s="593"/>
      <c r="B22" s="186"/>
      <c r="C22" s="189"/>
      <c r="D22" s="181"/>
      <c r="E22" s="317"/>
      <c r="F22" s="165"/>
      <c r="G22" s="127"/>
      <c r="H22" s="130"/>
      <c r="I22" s="349"/>
      <c r="J22" s="34" t="s">
        <v>92</v>
      </c>
      <c r="K22" s="35" t="s">
        <v>121</v>
      </c>
      <c r="L22" s="36">
        <f>IF(K22="COMPLETA",10,IF(K22="INCOMPLETA",5,IF(K22="NO EXISTE",0,"")))</f>
        <v>10</v>
      </c>
      <c r="M22" s="118"/>
      <c r="N22" s="173"/>
      <c r="O22" s="575"/>
      <c r="P22" s="112"/>
      <c r="Q22" s="578"/>
      <c r="R22" s="115"/>
      <c r="S22" s="127"/>
      <c r="T22" s="130"/>
      <c r="U22" s="157"/>
      <c r="V22" s="107"/>
      <c r="W22" s="186"/>
      <c r="X22" s="181"/>
      <c r="Y22" s="39"/>
      <c r="Z22" s="583"/>
      <c r="AA22" s="585"/>
      <c r="AB22" s="585"/>
      <c r="AC22" s="587"/>
      <c r="AD22" s="590"/>
      <c r="AE22" s="1"/>
      <c r="AF22" s="570"/>
      <c r="AG22" s="573"/>
      <c r="AH22" s="1"/>
      <c r="AI22" s="1"/>
      <c r="AJ22" s="1"/>
    </row>
    <row r="23" spans="1:36">
      <c r="AA23" s="14"/>
    </row>
  </sheetData>
  <mergeCells count="72">
    <mergeCell ref="A1:A4"/>
    <mergeCell ref="B1:AC2"/>
    <mergeCell ref="AD1:AF1"/>
    <mergeCell ref="AD2:AF2"/>
    <mergeCell ref="B3:AC4"/>
    <mergeCell ref="AD3:AF3"/>
    <mergeCell ref="AD4:AF4"/>
    <mergeCell ref="B6:H6"/>
    <mergeCell ref="M6:N6"/>
    <mergeCell ref="B8:I8"/>
    <mergeCell ref="B9:I9"/>
    <mergeCell ref="A12:D12"/>
    <mergeCell ref="E12:X1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M16:M18"/>
    <mergeCell ref="N16:N22"/>
    <mergeCell ref="O16:O18"/>
    <mergeCell ref="P16:P22"/>
    <mergeCell ref="S16:S22"/>
    <mergeCell ref="T16:T22"/>
    <mergeCell ref="U16:U22"/>
    <mergeCell ref="V16:V18"/>
    <mergeCell ref="W16:W22"/>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68ACD860-D755-47D4-B00D-1DA99CDCBE8D}">
      <formula1>$AE$19:$AE$21</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3" ma:contentTypeDescription="Crear nuevo documento." ma:contentTypeScope="" ma:versionID="e138b98a7b07c40c61b6f266bc7e216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c8e2eae0af7cef5d0d8ec3ae56680ff5"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Props1.xml><?xml version="1.0" encoding="utf-8"?>
<ds:datastoreItem xmlns:ds="http://schemas.openxmlformats.org/officeDocument/2006/customXml" ds:itemID="{98ECD1BF-59A6-4EC5-B0BD-1CFE25618BCF}">
  <ds:schemaRefs>
    <ds:schemaRef ds:uri="http://schemas.microsoft.com/sharepoint/v3/contenttype/forms"/>
  </ds:schemaRefs>
</ds:datastoreItem>
</file>

<file path=customXml/itemProps2.xml><?xml version="1.0" encoding="utf-8"?>
<ds:datastoreItem xmlns:ds="http://schemas.openxmlformats.org/officeDocument/2006/customXml" ds:itemID="{535CD166-4FF2-43E1-9220-0522530F6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649f1-e7f9-468c-8412-068dfd45bb2d"/>
    <ds:schemaRef ds:uri="88415ba3-4c0e-4d95-9566-b4e76717e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660A00-9C5F-465D-8C5E-5358456A2576}">
  <ds:schemaRefs>
    <ds:schemaRef ds:uri="http://schemas.microsoft.com/office/2006/metadata/properties"/>
    <ds:schemaRef ds:uri="http://schemas.microsoft.com/office/infopath/2007/PartnerControls"/>
    <ds:schemaRef ds:uri="4bc649f1-e7f9-468c-8412-068dfd45bb2d"/>
    <ds:schemaRef ds:uri="88415ba3-4c0e-4d95-9566-b4e76717e7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1 G. D. Humano</vt:lpstr>
      <vt:lpstr>2 G. Ambiental</vt:lpstr>
      <vt:lpstr>3 G. Jurídica</vt:lpstr>
      <vt:lpstr>4 G. Financiera</vt:lpstr>
      <vt:lpstr>5 G. Contractual</vt:lpstr>
      <vt:lpstr>6 G. Inventarios AyE</vt:lpstr>
      <vt:lpstr>7 G. Documental</vt:lpstr>
      <vt:lpstr>8 G. Servicios A</vt:lpstr>
      <vt:lpstr>9 G. Adecuación y MdB</vt:lpstr>
      <vt:lpstr>Datos</vt:lpstr>
      <vt:lpstr>'3 G. Jurídica'!Área_de_impresión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Marcela Delgado Guarnizo</cp:lastModifiedBy>
  <cp:revision/>
  <dcterms:created xsi:type="dcterms:W3CDTF">2020-01-16T20:08:19Z</dcterms:created>
  <dcterms:modified xsi:type="dcterms:W3CDTF">2024-09-12T17:55:33Z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